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94" activeTab="0"/>
  </bookViews>
  <sheets>
    <sheet name="2014-оригиналы" sheetId="1" r:id="rId1"/>
    <sheet name="2014-дженерики" sheetId="2" r:id="rId2"/>
  </sheets>
  <definedNames>
    <definedName name="_xlnm._FilterDatabase" localSheetId="0" hidden="1">'2014-оригиналы'!$B$14:$G$432</definedName>
    <definedName name="Excel_BuiltIn__FilterDatabase_1">'2014-оригиналы'!$B$11:$G$11</definedName>
    <definedName name="Excel_BuiltIn__FilterDatabase_1_1">'2014-оригиналы'!$B$11:$G$11</definedName>
    <definedName name="Excel_BuiltIn__FilterDatabase_1_1_1">'2014-оригиналы'!$B$11:$G$432</definedName>
    <definedName name="Excel_BuiltIn__FilterDatabase_1_1_1_1">'2014-оригиналы'!$B$11:$G$432</definedName>
    <definedName name="_xlnm.Print_Area" localSheetId="1">'2014-дженерики'!$B$1:$G$96</definedName>
    <definedName name="_xlnm.Print_Area" localSheetId="0">'2014-оригиналы'!$B$11:$G$432</definedName>
  </definedNames>
  <calcPr fullCalcOnLoad="1"/>
</workbook>
</file>

<file path=xl/sharedStrings.xml><?xml version="1.0" encoding="utf-8"?>
<sst xmlns="http://schemas.openxmlformats.org/spreadsheetml/2006/main" count="2518" uniqueCount="1272">
  <si>
    <t>Пшеница и ячмень яровые и озимые, рожь, овес</t>
  </si>
  <si>
    <r>
      <t xml:space="preserve">ХОРУС, ВДГ </t>
    </r>
    <r>
      <rPr>
        <b/>
        <sz val="8"/>
        <rFont val="Times New Roman"/>
        <family val="1"/>
      </rPr>
      <t>(750 г/кг)</t>
    </r>
  </si>
  <si>
    <t>0,2-0,35</t>
  </si>
  <si>
    <r>
      <t xml:space="preserve">ЦИХОМ, СП </t>
    </r>
    <r>
      <rPr>
        <b/>
        <sz val="8"/>
        <rFont val="Times New Roman"/>
        <family val="1"/>
      </rPr>
      <t>(370+150 г/кг)</t>
    </r>
  </si>
  <si>
    <t>2,4-8,0</t>
  </si>
  <si>
    <t>Картофель, плодовые и ягодные</t>
  </si>
  <si>
    <r>
      <t xml:space="preserve">ШИРЛАН, СК </t>
    </r>
    <r>
      <rPr>
        <b/>
        <sz val="8"/>
        <rFont val="Times New Roman"/>
        <family val="1"/>
      </rPr>
      <t>(500 г/л)</t>
    </r>
  </si>
  <si>
    <r>
      <t xml:space="preserve">ЭМИНЕНТ, ВЭ </t>
    </r>
    <r>
      <rPr>
        <b/>
        <sz val="8"/>
        <rFont val="Times New Roman"/>
        <family val="1"/>
      </rPr>
      <t>(125 г/л)</t>
    </r>
  </si>
  <si>
    <t>ИСАГРО</t>
  </si>
  <si>
    <t>Пшеница, свекла сахарная</t>
  </si>
  <si>
    <t>СУМИ АГРО</t>
  </si>
  <si>
    <t>Картофель, виноград</t>
  </si>
  <si>
    <t>При комплексном заказе средств защиты растений предусмотрена гибкая система скидок. Постоянным партнерам - бесплатная доставка.</t>
  </si>
  <si>
    <t xml:space="preserve"> Мы всегда сможем подобрать оптимальную схему защиты Вашей культуры !</t>
  </si>
  <si>
    <r>
      <t xml:space="preserve">АКАРИН, КЭ </t>
    </r>
    <r>
      <rPr>
        <b/>
        <sz val="8"/>
        <rFont val="Times New Roman"/>
        <family val="1"/>
      </rPr>
      <t xml:space="preserve">(2 г/л) </t>
    </r>
  </si>
  <si>
    <t>0,8-16,0</t>
  </si>
  <si>
    <t>Картофель, томаты, огурцы, смородина</t>
  </si>
  <si>
    <t>0,025-0,2</t>
  </si>
  <si>
    <t>Зерновые, картофель, свекла сахарная, рапс, овощи</t>
  </si>
  <si>
    <t>4 г*15*10</t>
  </si>
  <si>
    <t>0,5 г*5*50</t>
  </si>
  <si>
    <r>
      <t>АРСЕНАЛ НОВЫЙ, ВК</t>
    </r>
    <r>
      <rPr>
        <b/>
        <sz val="8"/>
        <color indexed="8"/>
        <rFont val="Times New Roman"/>
        <family val="1"/>
      </rPr>
      <t xml:space="preserve"> (250 г/л)</t>
    </r>
  </si>
  <si>
    <t>2,0-5,0</t>
  </si>
  <si>
    <t>Картофель, морковь, лук</t>
  </si>
  <si>
    <r>
      <t xml:space="preserve">КУПРОКСАТ, КС </t>
    </r>
    <r>
      <rPr>
        <b/>
        <sz val="8"/>
        <rFont val="Times New Roman"/>
        <family val="1"/>
      </rPr>
      <t>(345 г/л)</t>
    </r>
  </si>
  <si>
    <t>5,0-7,0</t>
  </si>
  <si>
    <r>
      <t xml:space="preserve">ПЕГАС, КС </t>
    </r>
    <r>
      <rPr>
        <b/>
        <sz val="8"/>
        <rFont val="Times New Roman"/>
        <family val="1"/>
      </rPr>
      <t>(250 г/л)</t>
    </r>
  </si>
  <si>
    <t>1,2-3,6</t>
  </si>
  <si>
    <t>Огурцы и томаты з/г</t>
  </si>
  <si>
    <t>1,6-2,4</t>
  </si>
  <si>
    <t>Капуста белокочанная</t>
  </si>
  <si>
    <t>Упаковка,  л/кг</t>
  </si>
  <si>
    <t>АГРИТОКС</t>
  </si>
  <si>
    <t>ГОАЛ 2Е</t>
  </si>
  <si>
    <t>Лук, подсолнечник</t>
  </si>
  <si>
    <r>
      <t xml:space="preserve">АЛГОРИТМ, КЭ </t>
    </r>
    <r>
      <rPr>
        <b/>
        <sz val="8"/>
        <color indexed="8"/>
        <rFont val="Times New Roman"/>
        <family val="1"/>
      </rPr>
      <t>(480 г/л)</t>
    </r>
  </si>
  <si>
    <t>КОММАНД</t>
  </si>
  <si>
    <t>АРСЕНАЛ</t>
  </si>
  <si>
    <t>Земли нес/х назначения</t>
  </si>
  <si>
    <r>
      <t xml:space="preserve">АЦЕТОХЛОР, КЭ </t>
    </r>
    <r>
      <rPr>
        <b/>
        <sz val="8"/>
        <rFont val="Times New Roman"/>
        <family val="1"/>
      </rPr>
      <t>(900 г/л)</t>
    </r>
  </si>
  <si>
    <t>ХАРНЕС</t>
  </si>
  <si>
    <r>
      <t>БАЗОН, ВР</t>
    </r>
    <r>
      <rPr>
        <b/>
        <sz val="8"/>
        <rFont val="Times New Roman"/>
        <family val="1"/>
      </rPr>
      <t xml:space="preserve"> (480 г/л)</t>
    </r>
  </si>
  <si>
    <t>БАЗАГРАН</t>
  </si>
  <si>
    <t>ПУМА-СУПЕР 100</t>
  </si>
  <si>
    <r>
      <t>БЕТАКЕМ, КЭ</t>
    </r>
    <r>
      <rPr>
        <b/>
        <sz val="8"/>
        <rFont val="Times New Roman"/>
        <family val="1"/>
      </rPr>
      <t xml:space="preserve"> (112+91+71 г/л) </t>
    </r>
  </si>
  <si>
    <t>БЕТАНАЛ ПРОГР.ОФ</t>
  </si>
  <si>
    <r>
      <t>БЕТАДУЭТ, КЭ</t>
    </r>
    <r>
      <rPr>
        <b/>
        <sz val="8"/>
        <rFont val="Times New Roman"/>
        <family val="1"/>
      </rPr>
      <t xml:space="preserve"> (160+160 г/л)</t>
    </r>
  </si>
  <si>
    <t>БЕТАНАЛ 22</t>
  </si>
  <si>
    <r>
      <t xml:space="preserve">БИС-300, ВР </t>
    </r>
    <r>
      <rPr>
        <b/>
        <sz val="8"/>
        <rFont val="Times New Roman"/>
        <family val="1"/>
      </rPr>
      <t>(300 г/л)</t>
    </r>
    <r>
      <rPr>
        <b/>
        <sz val="9"/>
        <rFont val="Times New Roman"/>
        <family val="1"/>
      </rPr>
      <t xml:space="preserve"> </t>
    </r>
  </si>
  <si>
    <t>ЛОНТРЕЛ-300</t>
  </si>
  <si>
    <t>0,16-0,66</t>
  </si>
  <si>
    <t>ГЕЗАГАРД</t>
  </si>
  <si>
    <r>
      <t>ДИАКЕМ, ВР</t>
    </r>
    <r>
      <rPr>
        <b/>
        <sz val="8"/>
        <rFont val="Times New Roman"/>
        <family val="1"/>
      </rPr>
      <t xml:space="preserve"> (344+120 г/л)</t>
    </r>
  </si>
  <si>
    <t>ДИАЛЕН СУПЕР</t>
  </si>
  <si>
    <r>
      <t xml:space="preserve">ДИКАМБЕЛ, ВР </t>
    </r>
    <r>
      <rPr>
        <b/>
        <sz val="8"/>
        <rFont val="Times New Roman"/>
        <family val="1"/>
      </rPr>
      <t>(480 г/л)</t>
    </r>
  </si>
  <si>
    <r>
      <t xml:space="preserve">ДОПИНГ, КЭ </t>
    </r>
    <r>
      <rPr>
        <b/>
        <sz val="8"/>
        <rFont val="Times New Roman"/>
        <family val="1"/>
      </rPr>
      <t>(80+20 г/л)</t>
    </r>
  </si>
  <si>
    <t>ТОПИК</t>
  </si>
  <si>
    <t>Пшеница озимая и яровая</t>
  </si>
  <si>
    <r>
      <t>ДФЗ СУПЕР, ВГР</t>
    </r>
    <r>
      <rPr>
        <b/>
        <sz val="8"/>
        <rFont val="Times New Roman"/>
        <family val="1"/>
      </rPr>
      <t xml:space="preserve"> (359 г/л+27 г/л)</t>
    </r>
  </si>
  <si>
    <t>ДИФЕЗАН</t>
  </si>
  <si>
    <t>0,12-0,15</t>
  </si>
  <si>
    <r>
      <t xml:space="preserve">ЗЕТА, ВРК </t>
    </r>
    <r>
      <rPr>
        <b/>
        <sz val="8"/>
        <rFont val="Times New Roman"/>
        <family val="1"/>
      </rPr>
      <t xml:space="preserve">(100 г/л) </t>
    </r>
  </si>
  <si>
    <t>ПИВОТ</t>
  </si>
  <si>
    <t>Соя, горох</t>
  </si>
  <si>
    <r>
      <t xml:space="preserve">ЗЛАКОСУПЕР, КЭ </t>
    </r>
    <r>
      <rPr>
        <b/>
        <sz val="8"/>
        <rFont val="Times New Roman"/>
        <family val="1"/>
      </rPr>
      <t>(104 г/л)</t>
    </r>
  </si>
  <si>
    <t>ЗЕЛЛЕК-СУПЕР</t>
  </si>
  <si>
    <t>Свекла сахарная, подсолнечник, соя, рапс яровой</t>
  </si>
  <si>
    <r>
      <t xml:space="preserve">ИРБИС, ЭМВ </t>
    </r>
    <r>
      <rPr>
        <b/>
        <sz val="8"/>
        <rFont val="Times New Roman"/>
        <family val="1"/>
      </rPr>
      <t>(69+34,5 г/л)</t>
    </r>
  </si>
  <si>
    <t>ПУМА-СУПЕР 7.5</t>
  </si>
  <si>
    <r>
      <t xml:space="preserve">КАРРИДЖУ, ВДГ </t>
    </r>
    <r>
      <rPr>
        <b/>
        <sz val="8"/>
        <rFont val="Times New Roman"/>
        <family val="1"/>
      </rPr>
      <t>(500 г/кг)</t>
    </r>
  </si>
  <si>
    <t>КАРИБУ</t>
  </si>
  <si>
    <t>ЛОНТРЕЛ ГРАНД</t>
  </si>
  <si>
    <t>ЗЕНКОР</t>
  </si>
  <si>
    <t>0,7-1,4</t>
  </si>
  <si>
    <t>ЭСТЕРОН</t>
  </si>
  <si>
    <t>0,6-2,0</t>
  </si>
  <si>
    <t>Зерновые, пары</t>
  </si>
  <si>
    <t>ЛАРЕН</t>
  </si>
  <si>
    <t>0,008-0,01</t>
  </si>
  <si>
    <t>ГОЛТИКС</t>
  </si>
  <si>
    <t>Свекла сахарная и кормовая</t>
  </si>
  <si>
    <t>МИЛАГРО</t>
  </si>
  <si>
    <r>
      <t xml:space="preserve">НАРИС, СК </t>
    </r>
    <r>
      <rPr>
        <b/>
        <sz val="8"/>
        <rFont val="Times New Roman"/>
        <family val="1"/>
      </rPr>
      <t>(400 г/л)</t>
    </r>
  </si>
  <si>
    <t>НОМИНИ</t>
  </si>
  <si>
    <r>
      <t xml:space="preserve">НЭО, ВДГ </t>
    </r>
    <r>
      <rPr>
        <b/>
        <sz val="8"/>
        <rFont val="Times New Roman"/>
        <family val="1"/>
      </rPr>
      <t>(750 г/кг)</t>
    </r>
  </si>
  <si>
    <t>Кукуруза (кроме кукурузы на масло)</t>
  </si>
  <si>
    <r>
      <t xml:space="preserve">ПЕНИТРАН, КЭ </t>
    </r>
    <r>
      <rPr>
        <b/>
        <sz val="8"/>
        <rFont val="Times New Roman"/>
        <family val="1"/>
      </rPr>
      <t xml:space="preserve">(330 г/л) </t>
    </r>
  </si>
  <si>
    <t>СТОМП</t>
  </si>
  <si>
    <t>Лук, подсолнечник, рапс, капуста белокочанная</t>
  </si>
  <si>
    <t>ГАЛЕРА 334</t>
  </si>
  <si>
    <t>ТИТУС</t>
  </si>
  <si>
    <t>Кукуруза на зерно, картофель</t>
  </si>
  <si>
    <r>
      <t>СЕЛЕКТОР, КЭ</t>
    </r>
    <r>
      <rPr>
        <b/>
        <sz val="8"/>
        <rFont val="Times New Roman"/>
        <family val="1"/>
      </rPr>
      <t xml:space="preserve"> (240 г/л)</t>
    </r>
  </si>
  <si>
    <t>ЦЕНТУРИОН</t>
  </si>
  <si>
    <t>Свекла сахарная, лук-репка,соя</t>
  </si>
  <si>
    <t>ГРАНСТАР</t>
  </si>
  <si>
    <t>0,015-0,25</t>
  </si>
  <si>
    <r>
      <t>ТЕЗИС, ВДГ (</t>
    </r>
    <r>
      <rPr>
        <b/>
        <sz val="8"/>
        <rFont val="Times New Roman"/>
        <family val="1"/>
      </rPr>
      <t>500 г/кг+250 г/кг)</t>
    </r>
  </si>
  <si>
    <t>БАЗИС</t>
  </si>
  <si>
    <t>ХАРМОНИ</t>
  </si>
  <si>
    <t>Кукуруза на зерно</t>
  </si>
  <si>
    <t>ЛОГРАН</t>
  </si>
  <si>
    <t>Пшеница, ячмень, рожь</t>
  </si>
  <si>
    <t>ПРИМА</t>
  </si>
  <si>
    <t>ДУАЛ ГОЛД</t>
  </si>
  <si>
    <t>1,3-1,6</t>
  </si>
  <si>
    <t>Свекла сахарная, кукуруза, соя, подсолнечник, рапс яровой</t>
  </si>
  <si>
    <t>ИНСЕКТИЦИДЫ</t>
  </si>
  <si>
    <t>ДЕЦИС</t>
  </si>
  <si>
    <t>Пшеница, ячмень, свекла сахарная, капуста, плодовые</t>
  </si>
  <si>
    <r>
      <t xml:space="preserve">БАРГУЗИН 600, КЭ </t>
    </r>
    <r>
      <rPr>
        <b/>
        <sz val="8"/>
        <rFont val="Times New Roman"/>
        <family val="1"/>
      </rPr>
      <t>(600 г/л)</t>
    </r>
  </si>
  <si>
    <t>ДИАЗОЛ</t>
  </si>
  <si>
    <t>0,8-2,0</t>
  </si>
  <si>
    <t>Пшеница, свекла сахарная, капуста, клевер,люцерна</t>
  </si>
  <si>
    <t>БАЗУДИН 100</t>
  </si>
  <si>
    <t>Картофель, цветочные культуры</t>
  </si>
  <si>
    <t>ГРИНДА, РП (200 г/кг)</t>
  </si>
  <si>
    <t>МОСПИЛАН</t>
  </si>
  <si>
    <t>Пшеница,картофель,томаты и огурцы з/г</t>
  </si>
  <si>
    <t>БИ-58</t>
  </si>
  <si>
    <t>Зерновые, зернобобовые,виды свеклы, плодовые, лен-долгунец</t>
  </si>
  <si>
    <t>АКТЕЛЛИК</t>
  </si>
  <si>
    <t>Пшеница, многолетние травы</t>
  </si>
  <si>
    <t>АПАЧИ</t>
  </si>
  <si>
    <t>0,02-0,07</t>
  </si>
  <si>
    <t>Пшеница,яр. ячмень,картофель,сахар.свекла,рапс</t>
  </si>
  <si>
    <r>
      <t xml:space="preserve">МУССОН, ВРК </t>
    </r>
    <r>
      <rPr>
        <b/>
        <sz val="8"/>
        <rFont val="Times New Roman"/>
        <family val="1"/>
      </rPr>
      <t>(200 г/л)</t>
    </r>
  </si>
  <si>
    <t>КОНФИДОР</t>
  </si>
  <si>
    <t>0,1-0,75</t>
  </si>
  <si>
    <t>Огурец и томат защищенного грунта, картофель</t>
  </si>
  <si>
    <r>
      <t xml:space="preserve">САМУМ, КЭ </t>
    </r>
    <r>
      <rPr>
        <b/>
        <sz val="8"/>
        <rFont val="Times New Roman"/>
        <family val="1"/>
      </rPr>
      <t>(50 г/л)</t>
    </r>
  </si>
  <si>
    <t>КАРАТЭ</t>
  </si>
  <si>
    <t>Пшеница,ячмень,картофель, рапс,лен-долгунец,яблоня</t>
  </si>
  <si>
    <t>СУМИТИОН</t>
  </si>
  <si>
    <t>Пшеница, ячмень, свекла сахарная, рис</t>
  </si>
  <si>
    <t>ИНСЕГАР</t>
  </si>
  <si>
    <r>
      <t xml:space="preserve">ЦИ-АЛЬФА, КЭ </t>
    </r>
    <r>
      <rPr>
        <b/>
        <sz val="8"/>
        <rFont val="Times New Roman"/>
        <family val="1"/>
      </rPr>
      <t xml:space="preserve">(100 г/л) </t>
    </r>
  </si>
  <si>
    <t>ФАСТАК</t>
  </si>
  <si>
    <t>0,07-0,2</t>
  </si>
  <si>
    <t>Пшеница,ячмень, картофель,виды свеклы,горох,рапс</t>
  </si>
  <si>
    <r>
      <t xml:space="preserve">БЕНОМИЛ 500, СП </t>
    </r>
    <r>
      <rPr>
        <b/>
        <sz val="8"/>
        <rFont val="Times New Roman"/>
        <family val="1"/>
      </rPr>
      <t>(500 г/кг)</t>
    </r>
  </si>
  <si>
    <t>ФУНДАЗОЛ</t>
  </si>
  <si>
    <t>0,3-0,6</t>
  </si>
  <si>
    <t>Пшеница озимая, рожь озимая,овес, сахарная свекла</t>
  </si>
  <si>
    <r>
      <t>ГИМНАСТ, СП</t>
    </r>
    <r>
      <rPr>
        <b/>
        <sz val="8"/>
        <rFont val="Times New Roman"/>
        <family val="1"/>
      </rPr>
      <t xml:space="preserve"> (600+90 г/кг)</t>
    </r>
  </si>
  <si>
    <t>АКРОБАТ МЦ</t>
  </si>
  <si>
    <t>Картофель, огурцы</t>
  </si>
  <si>
    <r>
      <t xml:space="preserve">ДИСКОР, КЭ </t>
    </r>
    <r>
      <rPr>
        <b/>
        <sz val="8"/>
        <rFont val="Times New Roman"/>
        <family val="1"/>
      </rPr>
      <t>(250 г/л)</t>
    </r>
  </si>
  <si>
    <t>СКОР</t>
  </si>
  <si>
    <t>0,15-0,4</t>
  </si>
  <si>
    <t>Яблоня,груша, картофель</t>
  </si>
  <si>
    <r>
      <t xml:space="preserve">ИНПЛАНТ, СК </t>
    </r>
    <r>
      <rPr>
        <b/>
        <sz val="8"/>
        <rFont val="Times New Roman"/>
        <family val="1"/>
      </rPr>
      <t>(250 г/л)</t>
    </r>
  </si>
  <si>
    <t>ИМПАКТ</t>
  </si>
  <si>
    <r>
      <t xml:space="preserve">КАМЕРТОН, СП </t>
    </r>
    <r>
      <rPr>
        <b/>
        <sz val="8"/>
        <rFont val="Times New Roman"/>
        <family val="1"/>
      </rPr>
      <t>(500 г/кг)</t>
    </r>
  </si>
  <si>
    <t>МЕРПАН</t>
  </si>
  <si>
    <r>
      <t xml:space="preserve">КАРБЕЗИМ, КС </t>
    </r>
    <r>
      <rPr>
        <b/>
        <sz val="8"/>
        <rFont val="Times New Roman"/>
        <family val="1"/>
      </rPr>
      <t xml:space="preserve">(500 г/л)  </t>
    </r>
  </si>
  <si>
    <t>ФЕРАЗИМ</t>
  </si>
  <si>
    <t>0,3-0,8</t>
  </si>
  <si>
    <r>
      <t xml:space="preserve">ПРОФИ, КЭ </t>
    </r>
    <r>
      <rPr>
        <b/>
        <sz val="8"/>
        <rFont val="Times New Roman"/>
        <family val="1"/>
      </rPr>
      <t>(250</t>
    </r>
    <r>
      <rPr>
        <b/>
        <sz val="8"/>
        <color indexed="8"/>
        <rFont val="Times New Roman"/>
        <family val="1"/>
      </rPr>
      <t xml:space="preserve"> г/л)</t>
    </r>
  </si>
  <si>
    <t>ТИЛТ</t>
  </si>
  <si>
    <r>
      <t>ПРОФИ СУПЕР, КЭ</t>
    </r>
    <r>
      <rPr>
        <b/>
        <sz val="8"/>
        <rFont val="Times New Roman"/>
        <family val="1"/>
      </rPr>
      <t xml:space="preserve"> (250+80 г/л)</t>
    </r>
  </si>
  <si>
    <t>АЛЬТО СУПЕР</t>
  </si>
  <si>
    <t>0,4-0,7</t>
  </si>
  <si>
    <t>0,06-1,0</t>
  </si>
  <si>
    <r>
      <t>РАПИД ГОЛД, СП</t>
    </r>
    <r>
      <rPr>
        <b/>
        <sz val="8"/>
        <rFont val="Times New Roman"/>
        <family val="1"/>
      </rPr>
      <t xml:space="preserve"> (640+80 г/кг)</t>
    </r>
  </si>
  <si>
    <t>РИДОМИЛ ГОЛД</t>
  </si>
  <si>
    <t>ТАНОС</t>
  </si>
  <si>
    <t>Картофель, томат о/г, подсолнечник</t>
  </si>
  <si>
    <t>АЛЬЕТ</t>
  </si>
  <si>
    <r>
      <t>ФАВОРИТ, КЭ</t>
    </r>
    <r>
      <rPr>
        <b/>
        <sz val="8"/>
        <rFont val="Times New Roman"/>
        <family val="1"/>
      </rPr>
      <t xml:space="preserve"> (125+100 г/л)</t>
    </r>
  </si>
  <si>
    <t>ФОЛИКУР БТ</t>
  </si>
  <si>
    <t>0,7-1,25</t>
  </si>
  <si>
    <r>
      <t xml:space="preserve">РЕГУЛЯТ СУПЕР, ВР </t>
    </r>
    <r>
      <rPr>
        <b/>
        <sz val="8"/>
        <rFont val="Times New Roman"/>
        <family val="1"/>
      </rPr>
      <t>(150 г/л)</t>
    </r>
  </si>
  <si>
    <t>РЕГЛОН СУПЕР</t>
  </si>
  <si>
    <r>
      <t xml:space="preserve">АЛЬКАСАР, КС </t>
    </r>
    <r>
      <rPr>
        <b/>
        <sz val="8"/>
        <rFont val="Times New Roman"/>
        <family val="1"/>
      </rPr>
      <t>(30+6,3 г/л)</t>
    </r>
  </si>
  <si>
    <t>ДИВИДЕНД СТАР</t>
  </si>
  <si>
    <t>ТАБУ</t>
  </si>
  <si>
    <t>0,08-1,0</t>
  </si>
  <si>
    <t>Пшеница, кукуруза,подсолнечник, рапс, соя,картофель</t>
  </si>
  <si>
    <r>
      <t xml:space="preserve">АНКЕР ТРИО, КС </t>
    </r>
    <r>
      <rPr>
        <b/>
        <sz val="8"/>
        <rFont val="Times New Roman"/>
        <family val="1"/>
      </rPr>
      <t>(60+60+40 г/л)</t>
    </r>
  </si>
  <si>
    <t>ДОСПЕХ 3</t>
  </si>
  <si>
    <r>
      <t>БАРЬЕР КОЛОР, КС</t>
    </r>
    <r>
      <rPr>
        <b/>
        <sz val="8"/>
        <rFont val="Times New Roman"/>
        <family val="1"/>
      </rPr>
      <t xml:space="preserve"> (60 г/л)</t>
    </r>
  </si>
  <si>
    <t>РАКСИЛ</t>
  </si>
  <si>
    <r>
      <t xml:space="preserve">ВИТАЦИТ, КС </t>
    </r>
    <r>
      <rPr>
        <b/>
        <sz val="8"/>
        <rFont val="Times New Roman"/>
        <family val="1"/>
      </rPr>
      <t>(25+25 г/л)</t>
    </r>
  </si>
  <si>
    <t>ВИНЦИТ</t>
  </si>
  <si>
    <t>Пшеница, ячмень, овес, подсолнечник,кукуруза на зерно</t>
  </si>
  <si>
    <t>СЕМАФОР</t>
  </si>
  <si>
    <t xml:space="preserve">Зерновые,кукуруза, подсолнечник </t>
  </si>
  <si>
    <t>КУРЗАТ</t>
  </si>
  <si>
    <t>15 кг</t>
  </si>
  <si>
    <t>Картофель, огурец и томат откр. и защищенного грунта, картофель</t>
  </si>
  <si>
    <t>ПРЕСТИЖ</t>
  </si>
  <si>
    <r>
      <t xml:space="preserve">ПРИМЭКС, КС </t>
    </r>
    <r>
      <rPr>
        <b/>
        <sz val="8"/>
        <rFont val="Times New Roman"/>
        <family val="1"/>
      </rPr>
      <t>(200 г/л)</t>
    </r>
  </si>
  <si>
    <t>ПРЕМИС 200</t>
  </si>
  <si>
    <t>МАКСИМ</t>
  </si>
  <si>
    <t>Соя, картофель, подсолнечник</t>
  </si>
  <si>
    <r>
      <t>РАНАЗОЛ УЛЬТРА, КС</t>
    </r>
    <r>
      <rPr>
        <b/>
        <sz val="8"/>
        <rFont val="Times New Roman"/>
        <family val="1"/>
      </rPr>
      <t xml:space="preserve"> (120 г/л)</t>
    </r>
  </si>
  <si>
    <t>РАКСИЛ УЛЬТРА</t>
  </si>
  <si>
    <t>РАТТИКУМ</t>
  </si>
  <si>
    <r>
      <t xml:space="preserve">МАГНИКУМ, ТАБ </t>
    </r>
    <r>
      <rPr>
        <b/>
        <sz val="8"/>
        <rFont val="Times New Roman"/>
        <family val="1"/>
      </rPr>
      <t>(660 г/кг</t>
    </r>
    <r>
      <rPr>
        <b/>
        <sz val="9"/>
        <rFont val="Times New Roman"/>
        <family val="1"/>
      </rPr>
      <t>)</t>
    </r>
  </si>
  <si>
    <t>МАГТОКСИН</t>
  </si>
  <si>
    <t>ТРЕНД</t>
  </si>
  <si>
    <r>
      <t>БАНКОЛ, СП</t>
    </r>
    <r>
      <rPr>
        <b/>
        <sz val="8"/>
        <rFont val="Times New Roman"/>
        <family val="1"/>
      </rPr>
      <t xml:space="preserve"> (500</t>
    </r>
    <r>
      <rPr>
        <b/>
        <sz val="8"/>
        <color indexed="8"/>
        <rFont val="Times New Roman"/>
        <family val="1"/>
      </rPr>
      <t xml:space="preserve"> г/кг)</t>
    </r>
  </si>
  <si>
    <t>+</t>
  </si>
  <si>
    <r>
      <t>НИССОРАН, СП</t>
    </r>
    <r>
      <rPr>
        <b/>
        <sz val="8"/>
        <rFont val="Times New Roman"/>
        <family val="1"/>
      </rPr>
      <t xml:space="preserve"> (100</t>
    </r>
    <r>
      <rPr>
        <b/>
        <sz val="8"/>
        <color indexed="8"/>
        <rFont val="Times New Roman"/>
        <family val="1"/>
      </rPr>
      <t xml:space="preserve"> г/кг)</t>
    </r>
  </si>
  <si>
    <t>0,5-4,0</t>
  </si>
  <si>
    <t>Плодовые и фруктовые сады, виноград, овощные культуры</t>
  </si>
  <si>
    <r>
      <t xml:space="preserve">КАРАМБА ТУРБО, ___ </t>
    </r>
    <r>
      <rPr>
        <b/>
        <sz val="8"/>
        <rFont val="Times New Roman"/>
        <family val="1"/>
      </rPr>
      <t>(210+30 г/л)</t>
    </r>
  </si>
  <si>
    <t>1,0-1,9</t>
  </si>
  <si>
    <r>
      <t>ПЛЕДЖ, СП</t>
    </r>
    <r>
      <rPr>
        <b/>
        <sz val="8"/>
        <rFont val="Times New Roman"/>
        <family val="1"/>
      </rPr>
      <t xml:space="preserve"> (500 г/кг)</t>
    </r>
  </si>
  <si>
    <t>Подсолнечник, соя</t>
  </si>
  <si>
    <r>
      <t xml:space="preserve">САПРОЛЬ, КЭ </t>
    </r>
    <r>
      <rPr>
        <b/>
        <sz val="8"/>
        <rFont val="Times New Roman"/>
        <family val="1"/>
      </rPr>
      <t>(190 г/л)</t>
    </r>
  </si>
  <si>
    <t>Розы открытого грунта</t>
  </si>
  <si>
    <r>
      <t xml:space="preserve">СИРИУС, СП </t>
    </r>
    <r>
      <rPr>
        <b/>
        <sz val="8"/>
        <rFont val="Times New Roman"/>
        <family val="1"/>
      </rPr>
      <t>(100 г/кг)</t>
    </r>
  </si>
  <si>
    <r>
      <t xml:space="preserve">ТАЧИГАРЕН, СП </t>
    </r>
    <r>
      <rPr>
        <b/>
        <sz val="8"/>
        <rFont val="Times New Roman"/>
        <family val="1"/>
      </rPr>
      <t>(700 г/кг)</t>
    </r>
  </si>
  <si>
    <t>МИТСУИ</t>
  </si>
  <si>
    <t>6,0</t>
  </si>
  <si>
    <t>Сахарная свекла</t>
  </si>
  <si>
    <t>Препарат находится в процессе регистрации / перерегистрации (свежие / воскрешенные)</t>
  </si>
  <si>
    <t>Препараты, продажи которых прекращены, либо имеются только в остатках (просроченные)</t>
  </si>
  <si>
    <r>
      <t>АЛЬБИТ, ТПС</t>
    </r>
    <r>
      <rPr>
        <b/>
        <sz val="7"/>
        <rFont val="Times New Roman"/>
        <family val="1"/>
      </rPr>
      <t xml:space="preserve"> (6,2+29,8+91,1+91,2+181,5 г/кг)</t>
    </r>
  </si>
  <si>
    <r>
      <t>СТАБИЛАН, ВР (460 г/л)</t>
    </r>
    <r>
      <rPr>
        <b/>
        <sz val="8"/>
        <rFont val="Times New Roman"/>
        <family val="1"/>
      </rPr>
      <t xml:space="preserve"> (ретардант)</t>
    </r>
  </si>
  <si>
    <r>
      <t xml:space="preserve">СПАД-НИК, ВР </t>
    </r>
    <r>
      <rPr>
        <b/>
        <sz val="8"/>
        <rFont val="Times New Roman"/>
        <family val="1"/>
      </rPr>
      <t xml:space="preserve">(500 г/л)  </t>
    </r>
  </si>
  <si>
    <t>ФУМИГАНТЫ</t>
  </si>
  <si>
    <t>БИОПРЕПАРАТЫ</t>
  </si>
  <si>
    <t>ДЕЗИНФЕКЦИЯ, ДЕЗИНСЕКЦИЯ, ДЕРАТИЗАЦИЯ</t>
  </si>
  <si>
    <t>ПРЕПАРАТЫ СПЕЦИАЛЬНОГО НАЗНАЧЕНИЯ, КЛЕИ, МАСЛА</t>
  </si>
  <si>
    <t>САХ</t>
  </si>
  <si>
    <r>
      <t xml:space="preserve">ГОРЧАК, ВГР </t>
    </r>
    <r>
      <rPr>
        <b/>
        <sz val="8"/>
        <color indexed="8"/>
        <rFont val="Times New Roman"/>
        <family val="1"/>
      </rPr>
      <t>(88,5+88,5+177 г/л)</t>
    </r>
  </si>
  <si>
    <t>Кукуруза (зеленая масса, зерно,силос)</t>
  </si>
  <si>
    <t>Пшеница, ячмень, свекла сахарная, рапс, лен-долгунец, газоны</t>
  </si>
  <si>
    <t>Кукуруза на зерно и силос (кроме кукурузы на зеленый корм)</t>
  </si>
  <si>
    <t>Зерновые, картофель, лен-долгунец, горох на зерно</t>
  </si>
  <si>
    <t>Пшеница, ячмень, овес, рожь, лен-долгунец</t>
  </si>
  <si>
    <t>Пшеница, ячмень яровой, кукуруза</t>
  </si>
  <si>
    <t>Пшеница,ячмень, овес, лен-долгунец</t>
  </si>
  <si>
    <t>Пшеница, ячмень, овес, рожь, травы</t>
  </si>
  <si>
    <t>Картофель, морковь, горох, соя</t>
  </si>
  <si>
    <t>Зерновые, кукуруза, свекла сахарная, рапс, лен-долгунец</t>
  </si>
  <si>
    <t>Виды свеклы, картофель, морковь, капуста, лук, капуста, рапс</t>
  </si>
  <si>
    <t>Пшеница озимая и яровая, ячмень яровой, рожь, кукуруза</t>
  </si>
  <si>
    <t>Соя, подсолнечник, лен-долгунец, лук, капуста, томат</t>
  </si>
  <si>
    <r>
      <t xml:space="preserve">ПЛЕДЖ, СП </t>
    </r>
    <r>
      <rPr>
        <b/>
        <sz val="8"/>
        <rFont val="Times New Roman"/>
        <family val="1"/>
      </rPr>
      <t>(500 г/кг)</t>
    </r>
  </si>
  <si>
    <r>
      <t>ГРАНСТАР УЛЬТРА, ВДГ</t>
    </r>
    <r>
      <rPr>
        <b/>
        <sz val="8"/>
        <color indexed="8"/>
        <rFont val="Times New Roman"/>
        <family val="1"/>
      </rPr>
      <t xml:space="preserve"> (500+250 г/кг) </t>
    </r>
  </si>
  <si>
    <t>5 л + 15 л</t>
  </si>
  <si>
    <r>
      <t xml:space="preserve">ГАЗЕЛЬ, СП </t>
    </r>
    <r>
      <rPr>
        <b/>
        <sz val="8"/>
        <rFont val="Times New Roman"/>
        <family val="1"/>
      </rPr>
      <t>(200 г/кг)</t>
    </r>
  </si>
  <si>
    <r>
      <t xml:space="preserve">СУМИЛЕКС, СП </t>
    </r>
    <r>
      <rPr>
        <b/>
        <sz val="8"/>
        <rFont val="Times New Roman"/>
        <family val="1"/>
      </rPr>
      <t>(500 г/кг) *</t>
    </r>
  </si>
  <si>
    <r>
      <t>ГОЛТИКС, КС</t>
    </r>
    <r>
      <rPr>
        <b/>
        <sz val="8"/>
        <color indexed="8"/>
        <rFont val="Times New Roman"/>
        <family val="1"/>
      </rPr>
      <t xml:space="preserve"> (700 г/л)</t>
    </r>
  </si>
  <si>
    <t>СТРЕКАР, ПАСТА *</t>
  </si>
  <si>
    <t>Пшеница и ячмень яровые и озимые, кукуруза, лен-долгунец</t>
  </si>
  <si>
    <t>Картофель, свекла сахар. и стол., морковь, томаты, капуста</t>
  </si>
  <si>
    <t>Пшеница, ячмень, рожь, кукуруза (зерно, масло)</t>
  </si>
  <si>
    <t>Пшеница, ячмень, кукуруза</t>
  </si>
  <si>
    <t>Соя, подсолнечник, рапс яровой и озимый, лук</t>
  </si>
  <si>
    <t>Пшеница, ячмень, рожь, кукуруза на зерно и силос</t>
  </si>
  <si>
    <t>Картофель, овощи, свекла сахарная, подсолнечник, зерновые</t>
  </si>
  <si>
    <t>Пшеница, ячмень, картофель, овоши, горох, свекла сахарная</t>
  </si>
  <si>
    <t>Картофель, огурец, томат, перец, капуста, зерновые</t>
  </si>
  <si>
    <t>Огурец и томат з/г, перец, виды свеклы</t>
  </si>
  <si>
    <t>Картофель, зерновые, горох, овощи, плодовые, розы</t>
  </si>
  <si>
    <t>Пшеница, огурец, томат, земляника, декор. культуры</t>
  </si>
  <si>
    <t>Яблоня, огурец и томат защищенного грунта</t>
  </si>
  <si>
    <t>Пшеница, картофель, кукуруза, свекла сахар., соя, рапс,капуста</t>
  </si>
  <si>
    <t>Зерновые, сах.свекла, плодовые, картофель, лен</t>
  </si>
  <si>
    <t>Зерновые, овощные, картофель, рапс,горох, свекла сахарная</t>
  </si>
  <si>
    <t>Пшеница, ячмень, картофель, рапс, яблоня</t>
  </si>
  <si>
    <t>Овощные, цветочные культуры, яблоня</t>
  </si>
  <si>
    <t>Зерновые, плодовые, крестоцветные</t>
  </si>
  <si>
    <t>Картофель, капуста, свекла сахарная, зерновые, рапс, яблоня</t>
  </si>
  <si>
    <t>Сах. свекла, рапс, горчица, зерновые, подсолнечник, картофель</t>
  </si>
  <si>
    <t>Картофель, пшеница, рожь озимая, горох, свекла сахарная, соя</t>
  </si>
  <si>
    <t>Пшеница, ячмень, овес, рожь озимая, кукуруза</t>
  </si>
  <si>
    <t>Картофель, виноград, огурцы (семенные посевы)</t>
  </si>
  <si>
    <t>Томат и огурец, картофель, виноград, лук (кроме лука на перо)</t>
  </si>
  <si>
    <t>Картофель, огурец,томат, лук (кроме лука на перо)</t>
  </si>
  <si>
    <t>Картофель, томат и огурец о/г, лук (кроме лука на перо)</t>
  </si>
  <si>
    <t>Яблоня, груша, томаты, огурцы, виноград, роза</t>
  </si>
  <si>
    <t>Огурец и  томат защищенного грунта, перец, зерновые</t>
  </si>
  <si>
    <t>Огурец, яблоня, земляника, вишня, смородина, розы</t>
  </si>
  <si>
    <t>Яблоня, груша, плодовые косточковые, виноград</t>
  </si>
  <si>
    <r>
      <t>АГАТ-25К, ТПС</t>
    </r>
    <r>
      <rPr>
        <b/>
        <sz val="8"/>
        <rFont val="Times New Roman"/>
        <family val="1"/>
      </rPr>
      <t>(18+60+70 мг/кг)</t>
    </r>
  </si>
  <si>
    <t>Яблоня, хлопчатник</t>
  </si>
  <si>
    <r>
      <t xml:space="preserve">КОЛФУГО СУПЕР КОЛОР, КС </t>
    </r>
    <r>
      <rPr>
        <b/>
        <sz val="8"/>
        <rFont val="Times New Roman"/>
        <family val="1"/>
      </rPr>
      <t>(200 г/л) *</t>
    </r>
  </si>
  <si>
    <r>
      <t>КОЛФУГО ДУПЛЕТ, КС</t>
    </r>
    <r>
      <rPr>
        <b/>
        <sz val="8"/>
        <rFont val="Times New Roman"/>
        <family val="1"/>
      </rPr>
      <t xml:space="preserve"> (200+170 г/л) *</t>
    </r>
  </si>
  <si>
    <r>
      <t xml:space="preserve">КИНМИКС, КЭ </t>
    </r>
    <r>
      <rPr>
        <b/>
        <sz val="8"/>
        <rFont val="Times New Roman"/>
        <family val="1"/>
      </rPr>
      <t>(50 г/л) *</t>
    </r>
  </si>
  <si>
    <r>
      <t xml:space="preserve">ОРТУС, СК </t>
    </r>
    <r>
      <rPr>
        <b/>
        <sz val="8"/>
        <rFont val="Times New Roman"/>
        <family val="1"/>
      </rPr>
      <t>(50 г/л)</t>
    </r>
  </si>
  <si>
    <r>
      <t xml:space="preserve">НИССОРАН, СП </t>
    </r>
    <r>
      <rPr>
        <b/>
        <sz val="8"/>
        <rFont val="Times New Roman"/>
        <family val="1"/>
      </rPr>
      <t>(100 г/кг) *</t>
    </r>
  </si>
  <si>
    <r>
      <t xml:space="preserve">ПЕГАС, КС </t>
    </r>
    <r>
      <rPr>
        <b/>
        <sz val="8"/>
        <rFont val="Times New Roman"/>
        <family val="1"/>
      </rPr>
      <t>(250 г/л) *</t>
    </r>
  </si>
  <si>
    <r>
      <t>СЕМЕРОН, СП</t>
    </r>
    <r>
      <rPr>
        <b/>
        <sz val="8"/>
        <rFont val="Times New Roman"/>
        <family val="1"/>
      </rPr>
      <t xml:space="preserve"> (250 г/кг) *</t>
    </r>
  </si>
  <si>
    <t>Препараты, помеченные зведочкой *, находятся в процессе перерегистрации.</t>
  </si>
  <si>
    <t>Препараты - аналоги по д.в.</t>
  </si>
  <si>
    <r>
      <t xml:space="preserve">АМЕТИЛ, ВРК </t>
    </r>
    <r>
      <rPr>
        <b/>
        <sz val="8"/>
        <rFont val="Times New Roman"/>
        <family val="1"/>
      </rPr>
      <t>(500 г/л)</t>
    </r>
  </si>
  <si>
    <r>
      <t>АКЗИФОР, КЭ</t>
    </r>
    <r>
      <rPr>
        <b/>
        <sz val="8"/>
        <color indexed="8"/>
        <rFont val="Times New Roman"/>
        <family val="1"/>
      </rPr>
      <t xml:space="preserve"> (240 г/л)</t>
    </r>
  </si>
  <si>
    <r>
      <t>АТРОН ПРО, ВДГ</t>
    </r>
    <r>
      <rPr>
        <b/>
        <sz val="8"/>
        <color indexed="8"/>
        <rFont val="Times New Roman"/>
        <family val="1"/>
      </rPr>
      <t xml:space="preserve"> (250+75 г/кг)</t>
    </r>
  </si>
  <si>
    <r>
      <t xml:space="preserve">ГЕЗАДАР, КС </t>
    </r>
    <r>
      <rPr>
        <b/>
        <sz val="8"/>
        <rFont val="Times New Roman"/>
        <family val="1"/>
      </rPr>
      <t>(500 г/л)</t>
    </r>
  </si>
  <si>
    <t>Зерновые, кукуруза, свекла сахарная, рапс, земляника</t>
  </si>
  <si>
    <r>
      <t xml:space="preserve">МЕТАМИР, ВДГ </t>
    </r>
    <r>
      <rPr>
        <b/>
        <sz val="8"/>
        <rFont val="Times New Roman"/>
        <family val="1"/>
      </rPr>
      <t>(700 г/кг)</t>
    </r>
  </si>
  <si>
    <r>
      <t xml:space="preserve">КОНТАКТ, ВДГ </t>
    </r>
    <r>
      <rPr>
        <b/>
        <sz val="8"/>
        <rFont val="Times New Roman"/>
        <family val="1"/>
      </rPr>
      <t>(700 г/кг)</t>
    </r>
  </si>
  <si>
    <r>
      <t xml:space="preserve">КЛОПЕР 750, ВДГ </t>
    </r>
    <r>
      <rPr>
        <b/>
        <sz val="8"/>
        <rFont val="Times New Roman"/>
        <family val="1"/>
      </rPr>
      <t>(750 г/кг)</t>
    </r>
  </si>
  <si>
    <r>
      <t xml:space="preserve">РАПСАН, ВР </t>
    </r>
    <r>
      <rPr>
        <b/>
        <sz val="8"/>
        <rFont val="Times New Roman"/>
        <family val="1"/>
      </rPr>
      <t>(267+67 г/л)</t>
    </r>
  </si>
  <si>
    <r>
      <t>ЭТОМИТРОН, КС</t>
    </r>
    <r>
      <rPr>
        <b/>
        <sz val="8"/>
        <rFont val="Times New Roman"/>
        <family val="1"/>
      </rPr>
      <t xml:space="preserve"> (350+150 г/л)</t>
    </r>
  </si>
  <si>
    <r>
      <t>ФЛОРАКС, КС</t>
    </r>
    <r>
      <rPr>
        <b/>
        <sz val="8"/>
        <rFont val="Times New Roman"/>
        <family val="1"/>
      </rPr>
      <t xml:space="preserve"> (550+7,4 г/л)</t>
    </r>
  </si>
  <si>
    <r>
      <t>ХЕВИМЕТ, КЭ</t>
    </r>
    <r>
      <rPr>
        <b/>
        <sz val="8"/>
        <rFont val="Times New Roman"/>
        <family val="1"/>
      </rPr>
      <t xml:space="preserve"> (960 г/л)</t>
    </r>
  </si>
  <si>
    <r>
      <t>ТРИАС, ВДГ</t>
    </r>
    <r>
      <rPr>
        <b/>
        <sz val="8"/>
        <rFont val="Times New Roman"/>
        <family val="1"/>
      </rPr>
      <t xml:space="preserve"> (750 г/кг)</t>
    </r>
  </si>
  <si>
    <t>Пшеница, ячмень яровой, овес, свекла сахарная, рапс</t>
  </si>
  <si>
    <r>
      <t>БАРС 100, КЭ</t>
    </r>
    <r>
      <rPr>
        <b/>
        <sz val="8"/>
        <rFont val="Times New Roman"/>
        <family val="1"/>
      </rPr>
      <t xml:space="preserve"> (100+27 г/л)</t>
    </r>
  </si>
  <si>
    <r>
      <t>КАМИКАДЗЕ, КЭ</t>
    </r>
    <r>
      <rPr>
        <b/>
        <sz val="8"/>
        <rFont val="Times New Roman"/>
        <family val="1"/>
      </rPr>
      <t xml:space="preserve"> (500 г/л)</t>
    </r>
  </si>
  <si>
    <r>
      <t xml:space="preserve">КЛОТИАМЕТ, ВДГ </t>
    </r>
    <r>
      <rPr>
        <b/>
        <sz val="8"/>
        <rFont val="Times New Roman"/>
        <family val="1"/>
      </rPr>
      <t>(500 г/кг)</t>
    </r>
  </si>
  <si>
    <r>
      <t>ИМИПРИД, ВРК</t>
    </r>
    <r>
      <rPr>
        <b/>
        <sz val="8"/>
        <rFont val="Times New Roman"/>
        <family val="1"/>
      </rPr>
      <t xml:space="preserve"> (200 г/л)</t>
    </r>
  </si>
  <si>
    <r>
      <t xml:space="preserve">ОРДАН, СП </t>
    </r>
    <r>
      <rPr>
        <b/>
        <sz val="8"/>
        <rFont val="Times New Roman"/>
        <family val="1"/>
      </rPr>
      <t>(682+42 г/кг)</t>
    </r>
  </si>
  <si>
    <r>
      <t>ПРЕСТИЖИТАТОР, КС</t>
    </r>
    <r>
      <rPr>
        <b/>
        <sz val="8"/>
        <rFont val="Times New Roman"/>
        <family val="1"/>
      </rPr>
      <t xml:space="preserve"> (140+150 г/л)</t>
    </r>
  </si>
  <si>
    <r>
      <t xml:space="preserve">ПРОТЕКТ, КС </t>
    </r>
    <r>
      <rPr>
        <b/>
        <sz val="8"/>
        <rFont val="Times New Roman"/>
        <family val="1"/>
      </rPr>
      <t>(25 г/л)</t>
    </r>
  </si>
  <si>
    <t>4 кг на 1 га</t>
  </si>
  <si>
    <t>Все культуры открытого грунта</t>
  </si>
  <si>
    <t>ДЕСИКАНТЫ, ПАВ, РОДЕНТИЦИДЫ, ФУМИГАНТЫ</t>
  </si>
  <si>
    <r>
      <t xml:space="preserve">УЛИС, ВДГ </t>
    </r>
    <r>
      <rPr>
        <b/>
        <sz val="8"/>
        <rFont val="Times New Roman"/>
        <family val="1"/>
      </rPr>
      <t>(250+250 г/кг)</t>
    </r>
  </si>
  <si>
    <r>
      <t xml:space="preserve">БАРГУЗИН, Г </t>
    </r>
    <r>
      <rPr>
        <b/>
        <sz val="8"/>
        <rFont val="Times New Roman"/>
        <family val="1"/>
      </rPr>
      <t>(100 г/кг)</t>
    </r>
  </si>
  <si>
    <r>
      <t>ЭФАТОЛ, СП</t>
    </r>
    <r>
      <rPr>
        <b/>
        <sz val="8"/>
        <rFont val="Times New Roman"/>
        <family val="1"/>
      </rPr>
      <t xml:space="preserve"> (800 г/кг)</t>
    </r>
  </si>
  <si>
    <r>
      <t>СУМИДЖУ, КЭ</t>
    </r>
    <r>
      <rPr>
        <b/>
        <sz val="8"/>
        <rFont val="Times New Roman"/>
        <family val="1"/>
      </rPr>
      <t xml:space="preserve"> (500 г/л)</t>
    </r>
  </si>
  <si>
    <r>
      <t>ФАЗИС, СП</t>
    </r>
    <r>
      <rPr>
        <b/>
        <sz val="8"/>
        <rFont val="Times New Roman"/>
        <family val="1"/>
      </rPr>
      <t xml:space="preserve"> (250 г/кг)</t>
    </r>
  </si>
  <si>
    <r>
      <t>ЭТД-90, Ж (900 г/л)</t>
    </r>
    <r>
      <rPr>
        <sz val="9"/>
        <rFont val="Times New Roman"/>
        <family val="1"/>
      </rPr>
      <t xml:space="preserve"> (смачиватель)</t>
    </r>
  </si>
  <si>
    <r>
      <t xml:space="preserve">АКИБА, ВСК </t>
    </r>
    <r>
      <rPr>
        <b/>
        <sz val="8"/>
        <rFont val="Times New Roman"/>
        <family val="1"/>
      </rPr>
      <t>(500 г/л)</t>
    </r>
  </si>
  <si>
    <r>
      <t xml:space="preserve">ВУЛКАН, ТПС </t>
    </r>
    <r>
      <rPr>
        <b/>
        <sz val="8"/>
        <rFont val="Times New Roman"/>
        <family val="1"/>
      </rPr>
      <t>(200 г/л)</t>
    </r>
  </si>
  <si>
    <r>
      <t>АТОМ, КЭ</t>
    </r>
    <r>
      <rPr>
        <b/>
        <sz val="8"/>
        <rFont val="Times New Roman"/>
        <family val="1"/>
      </rPr>
      <t xml:space="preserve"> (25 г/л)</t>
    </r>
  </si>
  <si>
    <t>Пшеница, ячмень, свекла сахарная,яблоня</t>
  </si>
  <si>
    <t>Картофель, томат о/г, виноград</t>
  </si>
  <si>
    <t>Пшеница, ячмень, овес, рожь озимая, овес, кукуруза</t>
  </si>
  <si>
    <t>Пшеница, ячмень, рожь озимая, овес, лен, просо</t>
  </si>
  <si>
    <r>
      <t xml:space="preserve">МАЙСТЕР КОМБИПАК,                                     </t>
    </r>
    <r>
      <rPr>
        <b/>
        <sz val="6"/>
        <rFont val="Times New Roman"/>
        <family val="1"/>
      </rPr>
      <t>МАЙСТЕР, ВДГ (300+10+300 г/кг)+ БИОПАУЭР, ВРК (276,5 г/л)</t>
    </r>
  </si>
  <si>
    <r>
      <t>ЭТОФИН, СК</t>
    </r>
    <r>
      <rPr>
        <b/>
        <sz val="8"/>
        <rFont val="Times New Roman"/>
        <family val="1"/>
      </rPr>
      <t xml:space="preserve"> (100 г/л)</t>
    </r>
  </si>
  <si>
    <t xml:space="preserve">Цена с НДС     за 1 кг/л, руб. </t>
  </si>
  <si>
    <r>
      <t>МИЛЕНА, КС</t>
    </r>
    <r>
      <rPr>
        <b/>
        <sz val="8"/>
        <rFont val="Times New Roman"/>
        <family val="1"/>
      </rPr>
      <t>(40 г/л)</t>
    </r>
  </si>
  <si>
    <r>
      <t xml:space="preserve">ЛУВР ЭКСТРА / АМИНКА ЭФ, КЭ </t>
    </r>
    <r>
      <rPr>
        <b/>
        <sz val="8"/>
        <rFont val="Times New Roman"/>
        <family val="1"/>
      </rPr>
      <t>(550 г/л)</t>
    </r>
  </si>
  <si>
    <r>
      <t xml:space="preserve">РОМУЛ / РИМУС, ВДГ </t>
    </r>
    <r>
      <rPr>
        <b/>
        <sz val="8"/>
        <rFont val="Times New Roman"/>
        <family val="1"/>
      </rPr>
      <t>(250 г/кг)</t>
    </r>
  </si>
  <si>
    <t>Наименование препарата</t>
  </si>
  <si>
    <t>Фирма-производитель</t>
  </si>
  <si>
    <t>Норма расхода            кг,  л/га</t>
  </si>
  <si>
    <t>Обрабатываемая культура</t>
  </si>
  <si>
    <t xml:space="preserve">Цена с НДС за 1 кг/л, руб. </t>
  </si>
  <si>
    <t>ГЕРБИЦИДЫ</t>
  </si>
  <si>
    <r>
      <t>АГРИТОКС, ВК</t>
    </r>
    <r>
      <rPr>
        <b/>
        <sz val="8"/>
        <rFont val="Times New Roman"/>
        <family val="1"/>
      </rPr>
      <t xml:space="preserve"> (500 г/л)</t>
    </r>
  </si>
  <si>
    <t>БАЙЕР КС</t>
  </si>
  <si>
    <t>10 л</t>
  </si>
  <si>
    <t>0,5-1,5</t>
  </si>
  <si>
    <r>
      <t>АГРОКСОН, ВК</t>
    </r>
    <r>
      <rPr>
        <b/>
        <sz val="8"/>
        <rFont val="Times New Roman"/>
        <family val="1"/>
      </rPr>
      <t xml:space="preserve"> (750 г/л) </t>
    </r>
  </si>
  <si>
    <t>КЕМИНОВА</t>
  </si>
  <si>
    <t>0,7-1,8</t>
  </si>
  <si>
    <t>ФМРус</t>
  </si>
  <si>
    <t>5 л</t>
  </si>
  <si>
    <t>0,5-0,6</t>
  </si>
  <si>
    <t>0,4-0,5</t>
  </si>
  <si>
    <t>Кукуруза</t>
  </si>
  <si>
    <r>
      <t>АККУРАТ, ВДГ (</t>
    </r>
    <r>
      <rPr>
        <b/>
        <sz val="8"/>
        <rFont val="Times New Roman"/>
        <family val="1"/>
      </rPr>
      <t xml:space="preserve">600 г/кг) </t>
    </r>
  </si>
  <si>
    <t>0,25 кг</t>
  </si>
  <si>
    <t>0,006-0,01</t>
  </si>
  <si>
    <r>
      <t>АККУРАТ ЭКСТРА, ВДГ (</t>
    </r>
    <r>
      <rPr>
        <b/>
        <sz val="8"/>
        <rFont val="Times New Roman"/>
        <family val="1"/>
      </rPr>
      <t xml:space="preserve">680+70 г/кг) </t>
    </r>
  </si>
  <si>
    <t>0,025-0,035</t>
  </si>
  <si>
    <t>Пшеница яровая и озимая, ячмень яровой</t>
  </si>
  <si>
    <r>
      <t xml:space="preserve">АКСИАЛ, КЭ </t>
    </r>
    <r>
      <rPr>
        <b/>
        <sz val="8"/>
        <rFont val="Times New Roman"/>
        <family val="1"/>
      </rPr>
      <t xml:space="preserve">(45+11,25 г/л) </t>
    </r>
  </si>
  <si>
    <t>СИНГЕНТА</t>
  </si>
  <si>
    <t>0,7-1,3</t>
  </si>
  <si>
    <t>Пшеница, ячмень яровой</t>
  </si>
  <si>
    <r>
      <t>АЛИСТЕР ГРАНД, МД</t>
    </r>
    <r>
      <rPr>
        <b/>
        <sz val="8"/>
        <rFont val="Times New Roman"/>
        <family val="1"/>
      </rPr>
      <t xml:space="preserve"> (4,5+6+180+27 г/л)</t>
    </r>
  </si>
  <si>
    <t>0,6-1,0</t>
  </si>
  <si>
    <t>Озимые пшеница, рожь и тритикале</t>
  </si>
  <si>
    <t>МАКТЕШИМ</t>
  </si>
  <si>
    <t>20 л</t>
  </si>
  <si>
    <t>1,0-1,6</t>
  </si>
  <si>
    <r>
      <t>АРАМО 45, КЭ</t>
    </r>
    <r>
      <rPr>
        <b/>
        <sz val="8"/>
        <rFont val="Times New Roman"/>
        <family val="1"/>
      </rPr>
      <t xml:space="preserve"> (45 г/л) </t>
    </r>
  </si>
  <si>
    <t>БАСФ</t>
  </si>
  <si>
    <t>1,0-2,0</t>
  </si>
  <si>
    <t>Свекла сахарная, соя</t>
  </si>
  <si>
    <r>
      <t>БАЗАГРАН, ВР</t>
    </r>
    <r>
      <rPr>
        <b/>
        <sz val="8"/>
        <rFont val="Times New Roman"/>
        <family val="1"/>
      </rPr>
      <t xml:space="preserve"> (480 г/л)</t>
    </r>
  </si>
  <si>
    <t>1,0-4,0</t>
  </si>
  <si>
    <t>Зерновые, в т.ч. с подсевом трав, горох, соя, лен-долгунец</t>
  </si>
  <si>
    <r>
      <t>БАЗИС, СТС</t>
    </r>
    <r>
      <rPr>
        <b/>
        <sz val="8"/>
        <color indexed="8"/>
        <rFont val="Times New Roman"/>
        <family val="1"/>
      </rPr>
      <t xml:space="preserve"> (500+250 г/кг)</t>
    </r>
  </si>
  <si>
    <t>ДЮПОН</t>
  </si>
  <si>
    <t>0,1 кг</t>
  </si>
  <si>
    <t>0,02-0,025</t>
  </si>
  <si>
    <r>
      <t xml:space="preserve">БАНВЕЛ, ВР </t>
    </r>
    <r>
      <rPr>
        <b/>
        <sz val="8"/>
        <rFont val="Times New Roman"/>
        <family val="1"/>
      </rPr>
      <t>(480 г/л)</t>
    </r>
  </si>
  <si>
    <t>0,15-0,8</t>
  </si>
  <si>
    <t>Пшеница, рожь, овес, ячмень, кукуруза</t>
  </si>
  <si>
    <r>
      <t>БЕЛЬВЕДЕР ФОРТЕ, КС</t>
    </r>
    <r>
      <rPr>
        <b/>
        <sz val="8"/>
        <rFont val="Times New Roman"/>
        <family val="1"/>
      </rPr>
      <t xml:space="preserve"> </t>
    </r>
    <r>
      <rPr>
        <b/>
        <sz val="7.5"/>
        <rFont val="Times New Roman"/>
        <family val="1"/>
      </rPr>
      <t>(100+100+200 г/л)</t>
    </r>
  </si>
  <si>
    <t>0,75-1,5</t>
  </si>
  <si>
    <t>Свекла сахарная, кормовая</t>
  </si>
  <si>
    <r>
      <t>БЕЛЬВЕДЕР, СК</t>
    </r>
    <r>
      <rPr>
        <b/>
        <sz val="8"/>
        <rFont val="Times New Roman"/>
        <family val="1"/>
      </rPr>
      <t xml:space="preserve"> (160+160 г/л)</t>
    </r>
  </si>
  <si>
    <t>1,0-1,5</t>
  </si>
  <si>
    <t>1,25-1,5</t>
  </si>
  <si>
    <r>
      <t>БЕТАНАЛ ЭКСПЕРТ ОФ, КЭ</t>
    </r>
    <r>
      <rPr>
        <b/>
        <sz val="7"/>
        <rFont val="Times New Roman"/>
        <family val="1"/>
      </rPr>
      <t xml:space="preserve"> (112+91+71 г/л)</t>
    </r>
  </si>
  <si>
    <t>1,0-3,0</t>
  </si>
  <si>
    <t>Свекла сахарная, столовая, кормовая</t>
  </si>
  <si>
    <r>
      <t>БЕТАНАЛ ПРОГРЕСС ОФ, КЭ</t>
    </r>
    <r>
      <rPr>
        <b/>
        <sz val="7"/>
        <rFont val="Times New Roman"/>
        <family val="1"/>
      </rPr>
      <t xml:space="preserve"> (112+91+71 г/л)</t>
    </r>
  </si>
  <si>
    <r>
      <t>БЕТАНАЛ 22, КЭ</t>
    </r>
    <r>
      <rPr>
        <b/>
        <sz val="8"/>
        <rFont val="Times New Roman"/>
        <family val="1"/>
      </rPr>
      <t xml:space="preserve"> (160+160 г/л)</t>
    </r>
  </si>
  <si>
    <r>
      <t xml:space="preserve">БОКСЕР, КЭ </t>
    </r>
    <r>
      <rPr>
        <b/>
        <sz val="8"/>
        <rFont val="Times New Roman"/>
        <family val="1"/>
      </rPr>
      <t>(800 г/л)</t>
    </r>
  </si>
  <si>
    <t>3,0-5,0</t>
  </si>
  <si>
    <t>Картофель</t>
  </si>
  <si>
    <r>
      <t>БУТИЗАН 400, КС</t>
    </r>
    <r>
      <rPr>
        <b/>
        <sz val="8"/>
        <rFont val="Times New Roman"/>
        <family val="1"/>
      </rPr>
      <t xml:space="preserve"> (400 г/л)</t>
    </r>
  </si>
  <si>
    <t>Капуста белокочанная, рапс яровой и озимый</t>
  </si>
  <si>
    <r>
      <t>БУТИЗАН СТАР, КС</t>
    </r>
    <r>
      <rPr>
        <b/>
        <sz val="8"/>
        <rFont val="Times New Roman"/>
        <family val="1"/>
      </rPr>
      <t xml:space="preserve"> (333 г/л+83 г/л)</t>
    </r>
  </si>
  <si>
    <t>2,0-3,0</t>
  </si>
  <si>
    <t>Рапс яровой, озимый</t>
  </si>
  <si>
    <r>
      <t xml:space="preserve">ВЕРДИКТ КОМБИПАК                                      </t>
    </r>
    <r>
      <rPr>
        <b/>
        <sz val="6"/>
        <rFont val="Times New Roman"/>
        <family val="1"/>
      </rPr>
      <t>ВЕРДИКТ, ВДГ (6+30+90 г/кг) + БИОПАУЭР, ВРК (276,5 г/л)</t>
    </r>
  </si>
  <si>
    <t>6 кг+10л</t>
  </si>
  <si>
    <t>0,3-0,5+1,0</t>
  </si>
  <si>
    <t>Пшеница, тритикале озимая</t>
  </si>
  <si>
    <t>Свекла сахарная</t>
  </si>
  <si>
    <t>Соя</t>
  </si>
  <si>
    <r>
      <t xml:space="preserve">ГАЛЕРА 334, ВР </t>
    </r>
    <r>
      <rPr>
        <b/>
        <sz val="8"/>
        <color indexed="8"/>
        <rFont val="Times New Roman"/>
        <family val="1"/>
      </rPr>
      <t>(267+67 г/л)</t>
    </r>
  </si>
  <si>
    <t>ДАУ</t>
  </si>
  <si>
    <t>0,3-0,35</t>
  </si>
  <si>
    <t>Рапс</t>
  </si>
  <si>
    <t>3,0-4,0</t>
  </si>
  <si>
    <t>Подсолнечник</t>
  </si>
  <si>
    <r>
      <t xml:space="preserve">ГЕЗАГАРД, КС </t>
    </r>
    <r>
      <rPr>
        <b/>
        <sz val="8"/>
        <rFont val="Times New Roman"/>
        <family val="1"/>
      </rPr>
      <t>(500 г/л)</t>
    </r>
  </si>
  <si>
    <t>1,5-3,5</t>
  </si>
  <si>
    <t>Картофель, морковь,горох, соя</t>
  </si>
  <si>
    <r>
      <t xml:space="preserve">ГАЛИГАН, КЭ </t>
    </r>
    <r>
      <rPr>
        <b/>
        <sz val="8"/>
        <color indexed="8"/>
        <rFont val="Times New Roman"/>
        <family val="1"/>
      </rPr>
      <t>(240 г/л)</t>
    </r>
  </si>
  <si>
    <t xml:space="preserve">1 л </t>
  </si>
  <si>
    <t>0,5-1,0</t>
  </si>
  <si>
    <t>Лук,чеснок, подсолнечник на семена и масло</t>
  </si>
  <si>
    <r>
      <t xml:space="preserve">ГОАЛ 2Е, КЭ </t>
    </r>
    <r>
      <rPr>
        <b/>
        <sz val="8"/>
        <color indexed="8"/>
        <rFont val="Times New Roman"/>
        <family val="1"/>
      </rPr>
      <t>(240 г/л)</t>
    </r>
  </si>
  <si>
    <t>1,5-2,0</t>
  </si>
  <si>
    <r>
      <t>ГОЛТИКС, СП</t>
    </r>
    <r>
      <rPr>
        <b/>
        <sz val="8"/>
        <color indexed="8"/>
        <rFont val="Times New Roman"/>
        <family val="1"/>
      </rPr>
      <t xml:space="preserve"> (700 г/кг)</t>
    </r>
  </si>
  <si>
    <t>10 кг</t>
  </si>
  <si>
    <t>1,2-2,5</t>
  </si>
  <si>
    <t>Паровые поля и земли нес/х назначения</t>
  </si>
  <si>
    <r>
      <t>ГРАНСТАР ПРО, ВДГ (</t>
    </r>
    <r>
      <rPr>
        <b/>
        <sz val="8"/>
        <color indexed="8"/>
        <rFont val="Times New Roman"/>
        <family val="1"/>
      </rPr>
      <t xml:space="preserve">750 г/кг) </t>
    </r>
  </si>
  <si>
    <t>0,5 кг</t>
  </si>
  <si>
    <t>0,01-0,025</t>
  </si>
  <si>
    <t>Пшеница и ячмень яровые и озимые, овес</t>
  </si>
  <si>
    <t xml:space="preserve">ГРАНСТАР ПРО, ВДГ(750 г/кг) + ДИАНАТ (480 г/л) </t>
  </si>
  <si>
    <t>0,1кг+1,5л</t>
  </si>
  <si>
    <t>0,01+0,15</t>
  </si>
  <si>
    <t>0,12 кг</t>
  </si>
  <si>
    <t>0,009-0,012</t>
  </si>
  <si>
    <t>Пшеница яровая и озимая, ячмень</t>
  </si>
  <si>
    <r>
      <t xml:space="preserve">ДЕМЕТРА, КЭ </t>
    </r>
    <r>
      <rPr>
        <b/>
        <sz val="8"/>
        <color indexed="8"/>
        <rFont val="Times New Roman"/>
        <family val="1"/>
      </rPr>
      <t>(350 г/л)</t>
    </r>
  </si>
  <si>
    <t>АВГУСТ</t>
  </si>
  <si>
    <t>0,4-0,6</t>
  </si>
  <si>
    <t>Пшеница, ячмень, лук (кроме лука на перо)</t>
  </si>
  <si>
    <r>
      <t xml:space="preserve">ДЕРБИ 175, КС </t>
    </r>
    <r>
      <rPr>
        <b/>
        <sz val="8"/>
        <color indexed="8"/>
        <rFont val="Times New Roman"/>
        <family val="1"/>
      </rPr>
      <t>(175 г/л)</t>
    </r>
  </si>
  <si>
    <t>1 л</t>
  </si>
  <si>
    <t>0,05-0,07</t>
  </si>
  <si>
    <t>Пшеница, ячмень</t>
  </si>
  <si>
    <r>
      <t>ДИАЛЕН СУПЕР, ВР</t>
    </r>
    <r>
      <rPr>
        <b/>
        <sz val="8"/>
        <rFont val="Times New Roman"/>
        <family val="1"/>
      </rPr>
      <t xml:space="preserve"> (344+120 г/л)</t>
    </r>
  </si>
  <si>
    <t>Пшеница, ячмень, рожь, овес, кукуруза</t>
  </si>
  <si>
    <r>
      <t xml:space="preserve">ДИАНАТ, ВР </t>
    </r>
    <r>
      <rPr>
        <b/>
        <sz val="8"/>
        <rFont val="Times New Roman"/>
        <family val="1"/>
      </rPr>
      <t xml:space="preserve">(480 г/л) </t>
    </r>
  </si>
  <si>
    <r>
      <t>ДУАЛ ГОЛД, КЭ</t>
    </r>
    <r>
      <rPr>
        <b/>
        <sz val="8"/>
        <rFont val="Times New Roman"/>
        <family val="1"/>
      </rPr>
      <t xml:space="preserve"> (960 г/л)</t>
    </r>
  </si>
  <si>
    <t>1,3-2,0</t>
  </si>
  <si>
    <t>Свекла сахарная и столовая, кукуруза, подсолнечник, соя, рапс</t>
  </si>
  <si>
    <r>
      <t xml:space="preserve">ЕВРО-ЛАЙТНИНГ, ВРК </t>
    </r>
    <r>
      <rPr>
        <b/>
        <sz val="8"/>
        <rFont val="Times New Roman"/>
        <family val="1"/>
      </rPr>
      <t>(33+15 г/л)</t>
    </r>
  </si>
  <si>
    <t>1,0-1,2</t>
  </si>
  <si>
    <r>
      <t xml:space="preserve">ЗЕЛЛЕК-СУПЕР, КЭ </t>
    </r>
    <r>
      <rPr>
        <b/>
        <sz val="8"/>
        <rFont val="Times New Roman"/>
        <family val="1"/>
      </rPr>
      <t>(104 г/л)</t>
    </r>
  </si>
  <si>
    <t>Свекла сахарная, подсолнечник, соя, рапс,лен-долгунец</t>
  </si>
  <si>
    <r>
      <t xml:space="preserve">ЗЕНКОР УЛЬТРА, КС </t>
    </r>
    <r>
      <rPr>
        <b/>
        <sz val="8"/>
        <rFont val="Times New Roman"/>
        <family val="1"/>
      </rPr>
      <t>(600 г/л)</t>
    </r>
  </si>
  <si>
    <t>0,6-1,6</t>
  </si>
  <si>
    <t>Картофель (кроме раннеспелого), томаты, соя</t>
  </si>
  <si>
    <r>
      <t>ЗЕНКОР УЛЬТРА, КС</t>
    </r>
    <r>
      <rPr>
        <b/>
        <sz val="8"/>
        <rFont val="Times New Roman"/>
        <family val="1"/>
      </rPr>
      <t xml:space="preserve"> (600 г/л)</t>
    </r>
  </si>
  <si>
    <r>
      <t xml:space="preserve">ЗЕНКОР, СП </t>
    </r>
    <r>
      <rPr>
        <b/>
        <sz val="8"/>
        <rFont val="Times New Roman"/>
        <family val="1"/>
      </rPr>
      <t>(700 г/кг)</t>
    </r>
  </si>
  <si>
    <t>20 кг</t>
  </si>
  <si>
    <t>0,25-1,4</t>
  </si>
  <si>
    <t>Картофель (кроме раннеспелого), томаты,</t>
  </si>
  <si>
    <r>
      <t xml:space="preserve">КАРИБУ, СП </t>
    </r>
    <r>
      <rPr>
        <b/>
        <sz val="8"/>
        <rFont val="Times New Roman"/>
        <family val="1"/>
      </rPr>
      <t>(500 г/кг)</t>
    </r>
  </si>
  <si>
    <t>0,6 кг</t>
  </si>
  <si>
    <r>
      <t xml:space="preserve">КАЛИБР, ВДГ </t>
    </r>
    <r>
      <rPr>
        <b/>
        <sz val="8"/>
        <rFont val="Times New Roman"/>
        <family val="1"/>
      </rPr>
      <t>(500+250 г/кг)</t>
    </r>
  </si>
  <si>
    <t>0,03-0,05</t>
  </si>
  <si>
    <t>Пшеница и ячмень яровые и озимые</t>
  </si>
  <si>
    <r>
      <t>КАЛЛИСТО, СК</t>
    </r>
    <r>
      <rPr>
        <b/>
        <sz val="8"/>
        <rFont val="Times New Roman"/>
        <family val="1"/>
      </rPr>
      <t xml:space="preserve"> (480 г/л)</t>
    </r>
  </si>
  <si>
    <t>0,15-0,25</t>
  </si>
  <si>
    <r>
      <t>КЛОЦЕТ, КЭ</t>
    </r>
    <r>
      <rPr>
        <b/>
        <sz val="8"/>
        <rFont val="Times New Roman"/>
        <family val="1"/>
      </rPr>
      <t xml:space="preserve"> (720 +60 г/л) </t>
    </r>
  </si>
  <si>
    <t>Кукуруза на зерно, соя, рапс</t>
  </si>
  <si>
    <r>
      <t>КОММАНД, КЭ</t>
    </r>
    <r>
      <rPr>
        <b/>
        <sz val="8"/>
        <rFont val="Times New Roman"/>
        <family val="1"/>
      </rPr>
      <t xml:space="preserve"> (480 г/л) </t>
    </r>
  </si>
  <si>
    <t>ФМСи</t>
  </si>
  <si>
    <t>1 л / 5 л</t>
  </si>
  <si>
    <t>0,2-1,0</t>
  </si>
  <si>
    <t>Сахарная свекла, морковь, рапс, соя</t>
  </si>
  <si>
    <r>
      <t>КОРДУС, ВДГ</t>
    </r>
    <r>
      <rPr>
        <b/>
        <sz val="8"/>
        <rFont val="Times New Roman"/>
        <family val="1"/>
      </rPr>
      <t xml:space="preserve"> (500+250 г/кг)</t>
    </r>
  </si>
  <si>
    <t>0,4 кг</t>
  </si>
  <si>
    <t>0,03-0,04</t>
  </si>
  <si>
    <t>Кукуруза на зерно и силос</t>
  </si>
  <si>
    <r>
      <t>КОРДУС ПЛЮС, ВДГ</t>
    </r>
    <r>
      <rPr>
        <b/>
        <sz val="8"/>
        <rFont val="Times New Roman"/>
        <family val="1"/>
      </rPr>
      <t xml:space="preserve"> (550+23+92 г/кг)</t>
    </r>
  </si>
  <si>
    <t>0,44 кг</t>
  </si>
  <si>
    <t>0,22-0,44</t>
  </si>
  <si>
    <r>
      <t xml:space="preserve">КОРТЕС, СП </t>
    </r>
    <r>
      <rPr>
        <b/>
        <sz val="8"/>
        <rFont val="Times New Roman"/>
        <family val="1"/>
      </rPr>
      <t>(750 г/кг)</t>
    </r>
  </si>
  <si>
    <t>0,04 кг</t>
  </si>
  <si>
    <t>0,006-0,008</t>
  </si>
  <si>
    <r>
      <t xml:space="preserve">ЛАНЦЕЛОТ 450, ВДГ </t>
    </r>
    <r>
      <rPr>
        <b/>
        <sz val="8"/>
        <rFont val="Times New Roman"/>
        <family val="1"/>
      </rPr>
      <t>(300+150 г/кг)</t>
    </r>
  </si>
  <si>
    <t>0,03-0,033</t>
  </si>
  <si>
    <r>
      <t>ЛАРЕН ПРО, ВДГ (</t>
    </r>
    <r>
      <rPr>
        <b/>
        <sz val="8"/>
        <rFont val="Times New Roman"/>
        <family val="1"/>
      </rPr>
      <t xml:space="preserve">600 г/кг) </t>
    </r>
  </si>
  <si>
    <r>
      <t>ЛЕНАЦИЛ, СП</t>
    </r>
    <r>
      <rPr>
        <b/>
        <sz val="8"/>
        <rFont val="Times New Roman"/>
        <family val="1"/>
      </rPr>
      <t xml:space="preserve"> (800 г/кг)</t>
    </r>
  </si>
  <si>
    <t>5 кг</t>
  </si>
  <si>
    <t>0,5-2,0</t>
  </si>
  <si>
    <r>
      <t>ЛЕОПАРД, КЭ</t>
    </r>
    <r>
      <rPr>
        <b/>
        <sz val="8"/>
        <rFont val="Times New Roman"/>
        <family val="1"/>
      </rPr>
      <t xml:space="preserve"> (50 г/л)</t>
    </r>
  </si>
  <si>
    <t xml:space="preserve">Капуста белокочанная, рапс яровой </t>
  </si>
  <si>
    <t>1 кг</t>
  </si>
  <si>
    <t>0,12-0,18</t>
  </si>
  <si>
    <t>Пшеница, ячмень, рожь, овес, газоны</t>
  </si>
  <si>
    <r>
      <t xml:space="preserve">ЛОГРАН, ВДГ </t>
    </r>
    <r>
      <rPr>
        <b/>
        <sz val="8"/>
        <rFont val="Times New Roman"/>
        <family val="1"/>
      </rPr>
      <t>(750 г/кг)</t>
    </r>
  </si>
  <si>
    <t>0,0065-0,01</t>
  </si>
  <si>
    <t>Пшеница, ячмень, рожь, овес</t>
  </si>
  <si>
    <r>
      <t xml:space="preserve">ЛОНТРЕЛ ГРАНД, ВДГ </t>
    </r>
    <r>
      <rPr>
        <b/>
        <sz val="8"/>
        <rFont val="Times New Roman"/>
        <family val="1"/>
      </rPr>
      <t>(750 г/кг)</t>
    </r>
  </si>
  <si>
    <t>2 кг</t>
  </si>
  <si>
    <t>0,06-0,12</t>
  </si>
  <si>
    <r>
      <t xml:space="preserve">ЛОНТРЕЛ-300, ВР </t>
    </r>
    <r>
      <rPr>
        <b/>
        <sz val="8"/>
        <rFont val="Times New Roman"/>
        <family val="1"/>
      </rPr>
      <t>(300 г/л)</t>
    </r>
  </si>
  <si>
    <t>0,1-0,66</t>
  </si>
  <si>
    <r>
      <t xml:space="preserve">ЛЮМАКС, СЭ </t>
    </r>
    <r>
      <rPr>
        <b/>
        <sz val="8"/>
        <rFont val="Times New Roman"/>
        <family val="1"/>
      </rPr>
      <t>(375+125+37,5 г/л)</t>
    </r>
  </si>
  <si>
    <t>2,25 кг +  15 л</t>
  </si>
  <si>
    <t>0,125-0,15+1,0</t>
  </si>
  <si>
    <r>
      <t xml:space="preserve">МАЙСТЕР ПАУЭР, МД </t>
    </r>
    <r>
      <rPr>
        <b/>
        <sz val="8"/>
        <rFont val="Times New Roman"/>
        <family val="1"/>
      </rPr>
      <t>(31,5+1+10+15 г/л)</t>
    </r>
  </si>
  <si>
    <t>5л</t>
  </si>
  <si>
    <r>
      <t xml:space="preserve">МЕРЛИН, ВДГ </t>
    </r>
    <r>
      <rPr>
        <b/>
        <sz val="8"/>
        <rFont val="Times New Roman"/>
        <family val="1"/>
      </rPr>
      <t>(750 г/кг)</t>
    </r>
  </si>
  <si>
    <t>0,1-0,16</t>
  </si>
  <si>
    <r>
      <t xml:space="preserve">МИЛАГРО, КС </t>
    </r>
    <r>
      <rPr>
        <b/>
        <sz val="8"/>
        <rFont val="Times New Roman"/>
        <family val="1"/>
      </rPr>
      <t>(40 г/л)</t>
    </r>
  </si>
  <si>
    <r>
      <t xml:space="preserve">МИЛАГРО, КС </t>
    </r>
    <r>
      <rPr>
        <b/>
        <sz val="7"/>
        <rFont val="Times New Roman"/>
        <family val="1"/>
      </rPr>
      <t>(40 г/л)</t>
    </r>
    <r>
      <rPr>
        <b/>
        <sz val="8"/>
        <rFont val="Times New Roman"/>
        <family val="1"/>
      </rPr>
      <t xml:space="preserve">+ БАНВЕЛ, ВР </t>
    </r>
    <r>
      <rPr>
        <b/>
        <sz val="7"/>
        <rFont val="Times New Roman"/>
        <family val="1"/>
      </rPr>
      <t>(480 г/л)</t>
    </r>
  </si>
  <si>
    <t>10 л + 5 л</t>
  </si>
  <si>
    <t>10,0 -12,5 га</t>
  </si>
  <si>
    <r>
      <t xml:space="preserve">НОМИНИ, СК </t>
    </r>
    <r>
      <rPr>
        <b/>
        <sz val="8"/>
        <rFont val="Times New Roman"/>
        <family val="1"/>
      </rPr>
      <t>(400 г/л)</t>
    </r>
  </si>
  <si>
    <t>КУМИАЙ</t>
  </si>
  <si>
    <t>0,5 л</t>
  </si>
  <si>
    <t>0,075-0,09</t>
  </si>
  <si>
    <t>Рис</t>
  </si>
  <si>
    <r>
      <t xml:space="preserve">НОПАСАРАН, КС </t>
    </r>
    <r>
      <rPr>
        <b/>
        <sz val="8"/>
        <rFont val="Times New Roman"/>
        <family val="1"/>
      </rPr>
      <t>(375+25 г/л) + ДАШ</t>
    </r>
  </si>
  <si>
    <t>0,8-1,2</t>
  </si>
  <si>
    <t>Рапс яровой,устойчивый к имидазолинам</t>
  </si>
  <si>
    <r>
      <t xml:space="preserve">ПАНТЕРА, КЭ </t>
    </r>
    <r>
      <rPr>
        <b/>
        <sz val="8"/>
        <rFont val="Times New Roman"/>
        <family val="1"/>
      </rPr>
      <t>(40 г/л)</t>
    </r>
  </si>
  <si>
    <t>КЕМТУРА</t>
  </si>
  <si>
    <r>
      <t xml:space="preserve">ПИВОТ, ВК </t>
    </r>
    <r>
      <rPr>
        <b/>
        <sz val="8"/>
        <rFont val="Times New Roman"/>
        <family val="1"/>
      </rPr>
      <t xml:space="preserve">(100 г/л) </t>
    </r>
  </si>
  <si>
    <t>0,4-1,0</t>
  </si>
  <si>
    <t>Соя, люцерна</t>
  </si>
  <si>
    <r>
      <t>ПИК, ВДГ</t>
    </r>
    <r>
      <rPr>
        <b/>
        <sz val="8"/>
        <rFont val="Times New Roman"/>
        <family val="1"/>
      </rPr>
      <t xml:space="preserve"> (750 г/кг)</t>
    </r>
  </si>
  <si>
    <t>0,015-0,025</t>
  </si>
  <si>
    <r>
      <t xml:space="preserve">ПИРАМИН ТУРБО, КС </t>
    </r>
    <r>
      <rPr>
        <b/>
        <sz val="8"/>
        <rFont val="Times New Roman"/>
        <family val="1"/>
      </rPr>
      <t>(520 г/л)</t>
    </r>
  </si>
  <si>
    <t>2,5-5,0</t>
  </si>
  <si>
    <t>СУМИТОМО</t>
  </si>
  <si>
    <t>0,08-0,12</t>
  </si>
  <si>
    <t>Соя, подсолнечник</t>
  </si>
  <si>
    <r>
      <t>ПРИМА, СЭ</t>
    </r>
    <r>
      <rPr>
        <b/>
        <sz val="8"/>
        <rFont val="Times New Roman"/>
        <family val="1"/>
      </rPr>
      <t xml:space="preserve"> (300+6,25 г/л)</t>
    </r>
  </si>
  <si>
    <r>
      <t xml:space="preserve">ПРОПОНИТ, КС </t>
    </r>
    <r>
      <rPr>
        <b/>
        <sz val="8"/>
        <rFont val="Times New Roman"/>
        <family val="1"/>
      </rPr>
      <t>(720 г/л)</t>
    </r>
  </si>
  <si>
    <t>АРИСТА</t>
  </si>
  <si>
    <t>Кукуруза, подсолнечник, рапс яровой</t>
  </si>
  <si>
    <r>
      <t xml:space="preserve">ПУЛЬСАР, ВР </t>
    </r>
    <r>
      <rPr>
        <b/>
        <sz val="8"/>
        <rFont val="Times New Roman"/>
        <family val="1"/>
      </rPr>
      <t xml:space="preserve">(40 г/л) </t>
    </r>
  </si>
  <si>
    <t>0,75-1,0</t>
  </si>
  <si>
    <t>Соя, горох на зерно</t>
  </si>
  <si>
    <r>
      <t xml:space="preserve">ПУМА ПЛЮС, КЭ </t>
    </r>
    <r>
      <rPr>
        <b/>
        <sz val="8"/>
        <rFont val="Times New Roman"/>
        <family val="1"/>
      </rPr>
      <t>(300+50+12,5 г/л)</t>
    </r>
  </si>
  <si>
    <t>Пшеница яровая и озимая</t>
  </si>
  <si>
    <r>
      <t xml:space="preserve">ПУМА-СУПЕР 100, КЭ </t>
    </r>
    <r>
      <rPr>
        <b/>
        <sz val="8"/>
        <rFont val="Times New Roman"/>
        <family val="1"/>
      </rPr>
      <t>(100+27 г/л)</t>
    </r>
  </si>
  <si>
    <t>0,4-0,9</t>
  </si>
  <si>
    <r>
      <t xml:space="preserve">ПУМА-СУПЕР 7.5, ЭМВ </t>
    </r>
    <r>
      <rPr>
        <b/>
        <sz val="8"/>
        <rFont val="Times New Roman"/>
        <family val="1"/>
      </rPr>
      <t>(69+75 г/л)</t>
    </r>
  </si>
  <si>
    <r>
      <t xml:space="preserve">РЕЙСЕР, КЭ </t>
    </r>
    <r>
      <rPr>
        <b/>
        <sz val="8"/>
        <rFont val="Times New Roman"/>
        <family val="1"/>
      </rPr>
      <t>(250 г/л)</t>
    </r>
  </si>
  <si>
    <t>2,0-4,0</t>
  </si>
  <si>
    <r>
      <t xml:space="preserve">СЕГМЕНТ, ВДГ </t>
    </r>
    <r>
      <rPr>
        <b/>
        <sz val="8"/>
        <rFont val="Times New Roman"/>
        <family val="1"/>
      </rPr>
      <t>(500 г/кг)</t>
    </r>
  </si>
  <si>
    <t>0,025-0,03</t>
  </si>
  <si>
    <r>
      <t xml:space="preserve">СЕКАТОР ТУРБО, МД </t>
    </r>
    <r>
      <rPr>
        <b/>
        <sz val="8"/>
        <rFont val="Times New Roman"/>
        <family val="1"/>
      </rPr>
      <t>(100+25+250 г/л)</t>
    </r>
  </si>
  <si>
    <t>0,05-0,1</t>
  </si>
  <si>
    <r>
      <t xml:space="preserve">СЕЛЕКТ, КЭ </t>
    </r>
    <r>
      <rPr>
        <b/>
        <sz val="8"/>
        <rFont val="Times New Roman"/>
        <family val="1"/>
      </rPr>
      <t>(120 г/л)</t>
    </r>
  </si>
  <si>
    <t>0,5-1,8</t>
  </si>
  <si>
    <r>
      <t>СЕРТО ПЛЮС, ВДГ</t>
    </r>
    <r>
      <rPr>
        <b/>
        <sz val="8"/>
        <rFont val="Times New Roman"/>
        <family val="1"/>
      </rPr>
      <t xml:space="preserve"> (250+500г/кг)</t>
    </r>
  </si>
  <si>
    <t>0,8 кг</t>
  </si>
  <si>
    <t>0,15-0,2</t>
  </si>
  <si>
    <t>Пшеница озимая и яровая, ячмень яровой</t>
  </si>
  <si>
    <t xml:space="preserve">СТЕЛЛАР, ВРК (160+50 г/л) +ДАШ </t>
  </si>
  <si>
    <t>10л+10л</t>
  </si>
  <si>
    <r>
      <t xml:space="preserve">СТОМП, КЭ </t>
    </r>
    <r>
      <rPr>
        <b/>
        <sz val="8"/>
        <rFont val="Times New Roman"/>
        <family val="1"/>
      </rPr>
      <t xml:space="preserve">(330 г/л) </t>
    </r>
  </si>
  <si>
    <t>2,3-6,0</t>
  </si>
  <si>
    <r>
      <t>СТОМП ПРОФЕССИОНАЛ</t>
    </r>
    <r>
      <rPr>
        <b/>
        <sz val="8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МКС </t>
    </r>
    <r>
      <rPr>
        <b/>
        <sz val="8"/>
        <rFont val="Times New Roman"/>
        <family val="1"/>
      </rPr>
      <t xml:space="preserve">(455 г/л) </t>
    </r>
  </si>
  <si>
    <t>1,7-4,35</t>
  </si>
  <si>
    <r>
      <t>СУЛТАН, СК</t>
    </r>
    <r>
      <rPr>
        <b/>
        <sz val="8"/>
        <rFont val="Times New Roman"/>
        <family val="1"/>
      </rPr>
      <t xml:space="preserve"> (500 г/л)</t>
    </r>
  </si>
  <si>
    <t>1,2-1,6</t>
  </si>
  <si>
    <r>
      <t xml:space="preserve">ТАРГА-СУПЕР, КЭ </t>
    </r>
    <r>
      <rPr>
        <b/>
        <sz val="8"/>
        <rFont val="Times New Roman"/>
        <family val="1"/>
      </rPr>
      <t>(51,6 г/л)</t>
    </r>
  </si>
  <si>
    <t>НИССАН</t>
  </si>
  <si>
    <r>
      <t xml:space="preserve">ТИТУС, СТС </t>
    </r>
    <r>
      <rPr>
        <b/>
        <sz val="8"/>
        <rFont val="Times New Roman"/>
        <family val="1"/>
      </rPr>
      <t>(250 г/кг)</t>
    </r>
  </si>
  <si>
    <t>0,1 кг / 0,5 кг</t>
  </si>
  <si>
    <t>0,04-0,05</t>
  </si>
  <si>
    <t>Кукуруза, картофель</t>
  </si>
  <si>
    <r>
      <t xml:space="preserve">ТИТУС ПЛЮС, ВДГ </t>
    </r>
    <r>
      <rPr>
        <b/>
        <sz val="8"/>
        <rFont val="Times New Roman"/>
        <family val="1"/>
      </rPr>
      <t>(609+32,5 г/кг)</t>
    </r>
  </si>
  <si>
    <t>0,384/0,768кг</t>
  </si>
  <si>
    <t>0,307-0,385</t>
  </si>
  <si>
    <r>
      <t xml:space="preserve">ТРАКСОС, КЭ </t>
    </r>
    <r>
      <rPr>
        <b/>
        <sz val="8"/>
        <rFont val="Times New Roman"/>
        <family val="1"/>
      </rPr>
      <t>(22,5+22,5+5,64 г/л)</t>
    </r>
  </si>
  <si>
    <t>1,0-1,3</t>
  </si>
  <si>
    <r>
      <t xml:space="preserve">ТРЕФЛАН, КЭ </t>
    </r>
    <r>
      <rPr>
        <b/>
        <sz val="8"/>
        <rFont val="Times New Roman"/>
        <family val="1"/>
      </rPr>
      <t>(480 г/л)</t>
    </r>
  </si>
  <si>
    <r>
      <t xml:space="preserve">ТРИФЛЮРЕКС, КЭ </t>
    </r>
    <r>
      <rPr>
        <b/>
        <sz val="8"/>
        <rFont val="Times New Roman"/>
        <family val="1"/>
      </rPr>
      <t>(480 г/л)</t>
    </r>
  </si>
  <si>
    <t>1,0-5,0</t>
  </si>
  <si>
    <r>
      <t xml:space="preserve">ТРОФИ, КЭ </t>
    </r>
    <r>
      <rPr>
        <b/>
        <sz val="8"/>
        <rFont val="Times New Roman"/>
        <family val="1"/>
      </rPr>
      <t>(900 г/л)</t>
    </r>
  </si>
  <si>
    <t>1,5-2,5</t>
  </si>
  <si>
    <t>Кукуруза на зерно, подсолнечник, соя</t>
  </si>
  <si>
    <r>
      <t xml:space="preserve">ФАБИАН, ВДГ </t>
    </r>
    <r>
      <rPr>
        <b/>
        <sz val="8"/>
        <rFont val="Times New Roman"/>
        <family val="1"/>
      </rPr>
      <t>(450+150 г/кг)</t>
    </r>
  </si>
  <si>
    <t>0,08-0,1</t>
  </si>
  <si>
    <r>
      <t>ФЕНОКСАГАН, КЭ</t>
    </r>
    <r>
      <rPr>
        <b/>
        <sz val="8"/>
        <rFont val="Times New Roman"/>
        <family val="1"/>
      </rPr>
      <t xml:space="preserve"> (100+27 /л)</t>
    </r>
  </si>
  <si>
    <r>
      <t xml:space="preserve">ФЕНОВА ЭКСТРА, ВЭ </t>
    </r>
    <r>
      <rPr>
        <b/>
        <sz val="8"/>
        <rFont val="Times New Roman"/>
        <family val="1"/>
      </rPr>
      <t>(110 г/л)</t>
    </r>
  </si>
  <si>
    <t>0,5-0,75</t>
  </si>
  <si>
    <t>Рапс, соя, сахарная свекла</t>
  </si>
  <si>
    <r>
      <t xml:space="preserve">ФИНЕС ЛАЙТ, ВДГ </t>
    </r>
    <r>
      <rPr>
        <b/>
        <sz val="8"/>
        <rFont val="Times New Roman"/>
        <family val="1"/>
      </rPr>
      <t>(333,75+333 г/кг)</t>
    </r>
  </si>
  <si>
    <t>0,09 кг</t>
  </si>
  <si>
    <t>0,007-0,009</t>
  </si>
  <si>
    <r>
      <t xml:space="preserve">ФОКСТРОТ, ВЭ </t>
    </r>
    <r>
      <rPr>
        <b/>
        <sz val="8"/>
        <rFont val="Times New Roman"/>
        <family val="1"/>
      </rPr>
      <t>(69+34,5 г/л)</t>
    </r>
  </si>
  <si>
    <t>0,8-1,0</t>
  </si>
  <si>
    <r>
      <t xml:space="preserve">ФОКСТРОТ ТУРБО, КЭ </t>
    </r>
    <r>
      <rPr>
        <b/>
        <sz val="8"/>
        <rFont val="Times New Roman"/>
        <family val="1"/>
      </rPr>
      <t>(120+23 г/л)</t>
    </r>
  </si>
  <si>
    <t>0,35-0,65</t>
  </si>
  <si>
    <t>Пшеница яровая</t>
  </si>
  <si>
    <r>
      <t xml:space="preserve">ФОКСТРОТ ЭКСТРА, КЭ </t>
    </r>
    <r>
      <rPr>
        <b/>
        <sz val="8"/>
        <rFont val="Times New Roman"/>
        <family val="1"/>
      </rPr>
      <t>(90+45+34 г/л)</t>
    </r>
  </si>
  <si>
    <t>0,3-0,5</t>
  </si>
  <si>
    <r>
      <t xml:space="preserve">ФРОНТЬЕР ОПТИМА, КЭ </t>
    </r>
    <r>
      <rPr>
        <b/>
        <sz val="8"/>
        <rFont val="Times New Roman"/>
        <family val="1"/>
      </rPr>
      <t>(720 г/л)</t>
    </r>
  </si>
  <si>
    <r>
      <t xml:space="preserve">ФУРОРЕ УЛЬТРА, ЭМВ </t>
    </r>
    <r>
      <rPr>
        <b/>
        <sz val="8"/>
        <rFont val="Times New Roman"/>
        <family val="1"/>
      </rPr>
      <t>(110 г/л)</t>
    </r>
  </si>
  <si>
    <t>Виды свеклы, капуста, морковь, рапс, соя, горох на зерно</t>
  </si>
  <si>
    <t>0,75-2,0</t>
  </si>
  <si>
    <t>Картофель, свекла сахарная, капуста, рапс, лук, горох, соя</t>
  </si>
  <si>
    <r>
      <t xml:space="preserve">ХАРМОНИ, СТС </t>
    </r>
    <r>
      <rPr>
        <b/>
        <sz val="8"/>
        <rFont val="Times New Roman"/>
        <family val="1"/>
      </rPr>
      <t>(750 г/кг)</t>
    </r>
  </si>
  <si>
    <t>0,006-0,025</t>
  </si>
  <si>
    <t>Пшеница, ячмень яровой, кукуруза, соя, лен-долгунец</t>
  </si>
  <si>
    <r>
      <t>ХАРМОНИ КЛАССИК, ВДГ</t>
    </r>
    <r>
      <rPr>
        <b/>
        <sz val="7.5"/>
        <rFont val="Times New Roman"/>
        <family val="1"/>
      </rPr>
      <t xml:space="preserve"> (187,5+187,5г/кг)</t>
    </r>
  </si>
  <si>
    <t>0,025-0,05</t>
  </si>
  <si>
    <r>
      <t xml:space="preserve">ХАРНЕС, КЭ </t>
    </r>
    <r>
      <rPr>
        <b/>
        <sz val="8"/>
        <rFont val="Times New Roman"/>
        <family val="1"/>
      </rPr>
      <t>(900 г/л)</t>
    </r>
  </si>
  <si>
    <t>МОНСАНТО</t>
  </si>
  <si>
    <t>1,5-3,0</t>
  </si>
  <si>
    <t>Кукуруза на зерно, соя,подсолнечник</t>
  </si>
  <si>
    <r>
      <t>ЦЕНТУРИОН, КЭ</t>
    </r>
    <r>
      <rPr>
        <b/>
        <sz val="8"/>
        <rFont val="Times New Roman"/>
        <family val="1"/>
      </rPr>
      <t xml:space="preserve"> (240 г/л)</t>
    </r>
    <r>
      <rPr>
        <b/>
        <sz val="9"/>
        <rFont val="Times New Roman"/>
        <family val="1"/>
      </rPr>
      <t xml:space="preserve"> + АМИГО СТАР</t>
    </r>
  </si>
  <si>
    <t>Виды свеклы, картофель, морковь, лук, соя, лен</t>
  </si>
  <si>
    <t>1х5л+2х5л</t>
  </si>
  <si>
    <t>ЦИТАДЕЛЬ 25, МД (25 г/л)</t>
  </si>
  <si>
    <r>
      <t xml:space="preserve">ШОГУН, КЭ </t>
    </r>
    <r>
      <rPr>
        <b/>
        <sz val="8"/>
        <rFont val="Times New Roman"/>
        <family val="1"/>
      </rPr>
      <t>(100 г/л)</t>
    </r>
  </si>
  <si>
    <t xml:space="preserve">5 л </t>
  </si>
  <si>
    <t>0,6-1,2</t>
  </si>
  <si>
    <r>
      <t xml:space="preserve">ЭКСПРЕСС, ВДГ </t>
    </r>
    <r>
      <rPr>
        <b/>
        <sz val="8"/>
        <rFont val="Times New Roman"/>
        <family val="1"/>
      </rPr>
      <t>(750 г/кг)</t>
    </r>
  </si>
  <si>
    <t>0,2 кг</t>
  </si>
  <si>
    <r>
      <t xml:space="preserve">ЭЛЛАЙ ЛАЙТ, ВДГ </t>
    </r>
    <r>
      <rPr>
        <b/>
        <sz val="8"/>
        <rFont val="Times New Roman"/>
        <family val="1"/>
      </rPr>
      <t>(391+261 г/кг)</t>
    </r>
  </si>
  <si>
    <t>0,08 кг</t>
  </si>
  <si>
    <t>ЭЛЛАЙ ЛАЙТ, ВДГ(391+261 г/кг)+ДИАНАТ (480 г/л)</t>
  </si>
  <si>
    <t>0,06кг+1,5л</t>
  </si>
  <si>
    <t>0,006+0,150</t>
  </si>
  <si>
    <r>
      <t>ЭСТЕРОН, КЭ</t>
    </r>
    <r>
      <rPr>
        <b/>
        <sz val="8"/>
        <rFont val="Times New Roman"/>
        <family val="1"/>
      </rPr>
      <t xml:space="preserve"> (564 г/л)</t>
    </r>
  </si>
  <si>
    <r>
      <t xml:space="preserve">ЭСТЕТ, КЭ </t>
    </r>
    <r>
      <rPr>
        <b/>
        <sz val="8"/>
        <rFont val="Times New Roman"/>
        <family val="1"/>
      </rPr>
      <t>(600 г/л)</t>
    </r>
  </si>
  <si>
    <t>ГЕРБИЦИДЫ СПЛОШНОГО ДЕЙСТВИЯ</t>
  </si>
  <si>
    <r>
      <t xml:space="preserve">БЕСТСЕЛЛЕР, ВДГ </t>
    </r>
    <r>
      <rPr>
        <b/>
        <sz val="8"/>
        <rFont val="Times New Roman"/>
        <family val="1"/>
      </rPr>
      <t>(687 г/кг)</t>
    </r>
  </si>
  <si>
    <t>Сплошного действия</t>
  </si>
  <si>
    <r>
      <t>ГЛИФОГОЛД, ВР</t>
    </r>
    <r>
      <rPr>
        <b/>
        <sz val="8"/>
        <color indexed="8"/>
        <rFont val="Times New Roman"/>
        <family val="1"/>
      </rPr>
      <t xml:space="preserve"> (360 г/л)</t>
    </r>
  </si>
  <si>
    <r>
      <t xml:space="preserve">ГЛИФОС ПРЕМИУМ, ВР </t>
    </r>
    <r>
      <rPr>
        <b/>
        <sz val="8"/>
        <color indexed="8"/>
        <rFont val="Times New Roman"/>
        <family val="1"/>
      </rPr>
      <t>(450 г/л)</t>
    </r>
  </si>
  <si>
    <t>1,6-6,4</t>
  </si>
  <si>
    <t>2,0-8,0</t>
  </si>
  <si>
    <r>
      <t xml:space="preserve">КЕРНЕЛ, ВР </t>
    </r>
    <r>
      <rPr>
        <b/>
        <sz val="8"/>
        <color indexed="8"/>
        <rFont val="Times New Roman"/>
        <family val="1"/>
      </rPr>
      <t>(480 г/л)</t>
    </r>
  </si>
  <si>
    <t>1,5-6,0</t>
  </si>
  <si>
    <r>
      <t>РАУНДАП, ВР</t>
    </r>
    <r>
      <rPr>
        <b/>
        <sz val="8"/>
        <rFont val="Times New Roman"/>
        <family val="1"/>
      </rPr>
      <t xml:space="preserve"> (360 г/л)</t>
    </r>
  </si>
  <si>
    <r>
      <t>РАУНДАП ЭКСТРА, ВР</t>
    </r>
    <r>
      <rPr>
        <b/>
        <sz val="8"/>
        <rFont val="Times New Roman"/>
        <family val="1"/>
      </rPr>
      <t xml:space="preserve"> (540 г/л)</t>
    </r>
  </si>
  <si>
    <t>1,3-5,0</t>
  </si>
  <si>
    <t xml:space="preserve">МИЦУИ </t>
  </si>
  <si>
    <r>
      <t>УРАГАН ФОРТЕ, ВР</t>
    </r>
    <r>
      <rPr>
        <b/>
        <sz val="8"/>
        <color indexed="8"/>
        <rFont val="Times New Roman"/>
        <family val="1"/>
      </rPr>
      <t xml:space="preserve"> (500 г/л)</t>
    </r>
  </si>
  <si>
    <t>1,5-4,0</t>
  </si>
  <si>
    <t>ДЕСИКАНТЫ</t>
  </si>
  <si>
    <r>
      <t>БАСТА, ВР</t>
    </r>
    <r>
      <rPr>
        <b/>
        <sz val="8"/>
        <rFont val="Times New Roman"/>
        <family val="1"/>
      </rPr>
      <t xml:space="preserve"> (150 г/л)</t>
    </r>
  </si>
  <si>
    <t>15 л</t>
  </si>
  <si>
    <t>Подсолнечник, рапс, лен-долгунец, клевер</t>
  </si>
  <si>
    <t>0,1-0,125</t>
  </si>
  <si>
    <t>Подсолнечник, рапс</t>
  </si>
  <si>
    <r>
      <t xml:space="preserve">РЕГЛОН СУПЕР, ВР </t>
    </r>
    <r>
      <rPr>
        <b/>
        <sz val="8"/>
        <rFont val="Times New Roman"/>
        <family val="1"/>
      </rPr>
      <t>(150 г/л)</t>
    </r>
  </si>
  <si>
    <t>РОДЕНТИЦИДЫ</t>
  </si>
  <si>
    <r>
      <t>КЛЕРАТ, Г</t>
    </r>
    <r>
      <rPr>
        <b/>
        <sz val="8"/>
        <rFont val="Times New Roman"/>
        <family val="1"/>
      </rPr>
      <t xml:space="preserve"> (0,05 г/кг)</t>
    </r>
  </si>
  <si>
    <t>Все культуры,склады,хранилища</t>
  </si>
  <si>
    <r>
      <t xml:space="preserve">КОММАНДО, П </t>
    </r>
    <r>
      <rPr>
        <b/>
        <sz val="8"/>
        <rFont val="Times New Roman"/>
        <family val="1"/>
      </rPr>
      <t>(800 г/кг) (Фосфид Цинка)</t>
    </r>
  </si>
  <si>
    <t>ЭКСЕЛ</t>
  </si>
  <si>
    <t>25 кг/1 т</t>
  </si>
  <si>
    <t>Грызуны</t>
  </si>
  <si>
    <t>25 кг</t>
  </si>
  <si>
    <t>РАТОЛ БЛОК (0,005%)</t>
  </si>
  <si>
    <r>
      <t>ШТОРМ, Б</t>
    </r>
    <r>
      <rPr>
        <b/>
        <sz val="8"/>
        <rFont val="Times New Roman"/>
        <family val="1"/>
      </rPr>
      <t xml:space="preserve"> (0,05 г/кг) пеллеты</t>
    </r>
  </si>
  <si>
    <t>Склады, хранилища, кормоцеха, защищенный грунт</t>
  </si>
  <si>
    <r>
      <t>ШТОРМ, Б</t>
    </r>
    <r>
      <rPr>
        <b/>
        <sz val="8"/>
        <rFont val="Times New Roman"/>
        <family val="1"/>
      </rPr>
      <t xml:space="preserve"> (0,05 г/кг) 16гр</t>
    </r>
  </si>
  <si>
    <t>1-2 брикета в нору</t>
  </si>
  <si>
    <t>ПАВ</t>
  </si>
  <si>
    <r>
      <t>АДЬЮ, Ж</t>
    </r>
    <r>
      <rPr>
        <b/>
        <sz val="8"/>
        <rFont val="Times New Roman"/>
        <family val="1"/>
      </rPr>
      <t xml:space="preserve"> (900 г/л)</t>
    </r>
  </si>
  <si>
    <t>Зерновые, картофель, свекла сахарная, соя, кукуруза</t>
  </si>
  <si>
    <t>0,5-2,5</t>
  </si>
  <si>
    <r>
      <t xml:space="preserve">КОРВЕТ, Ж </t>
    </r>
    <r>
      <rPr>
        <b/>
        <sz val="8"/>
        <rFont val="Times New Roman"/>
        <family val="1"/>
      </rPr>
      <t>(436+127 г/л)</t>
    </r>
  </si>
  <si>
    <t>1,0</t>
  </si>
  <si>
    <t>СИЛЬВЕТ ГОЛД</t>
  </si>
  <si>
    <t>0,01-0,2</t>
  </si>
  <si>
    <t>Зерновые, плодово-ягодные, картофель</t>
  </si>
  <si>
    <t>ИНТЕРАГРО</t>
  </si>
  <si>
    <t>0,025-0,1</t>
  </si>
  <si>
    <t>Адъювант</t>
  </si>
  <si>
    <r>
      <t xml:space="preserve">ТРЕНД 90, Ж </t>
    </r>
    <r>
      <rPr>
        <b/>
        <sz val="8"/>
        <rFont val="Times New Roman"/>
        <family val="1"/>
      </rPr>
      <t>(900 г/л)</t>
    </r>
  </si>
  <si>
    <t>ЭКС-ЧЕЙНДЖ</t>
  </si>
  <si>
    <t>0,1%-0,25%</t>
  </si>
  <si>
    <t>Кондиционер воды</t>
  </si>
  <si>
    <t>РЕГУЛЯТОРЫ и СТИМУЛЯТОРЫ РОСТА</t>
  </si>
  <si>
    <t>РФ</t>
  </si>
  <si>
    <t>0,04-0,25</t>
  </si>
  <si>
    <t>Зерновые, картофель, свекла сахарная, лен-долгунец</t>
  </si>
  <si>
    <r>
      <t xml:space="preserve">ИЗАБИОН, ВР </t>
    </r>
    <r>
      <rPr>
        <b/>
        <sz val="8"/>
        <rFont val="Times New Roman"/>
        <family val="1"/>
      </rPr>
      <t>(62,5 г/л) (биоудобрение)</t>
    </r>
  </si>
  <si>
    <t>Картофель,капуста,морковь,лук,чеснок,виды свеклы,плодовые</t>
  </si>
  <si>
    <r>
      <t xml:space="preserve">ЛАРИКСИН, ВЭ </t>
    </r>
    <r>
      <rPr>
        <b/>
        <sz val="8"/>
        <rFont val="Times New Roman"/>
        <family val="1"/>
      </rPr>
      <t>(50 г/л)</t>
    </r>
  </si>
  <si>
    <t>3 л</t>
  </si>
  <si>
    <t>0,03-0,25</t>
  </si>
  <si>
    <t xml:space="preserve">Стимулятор роста: картофель, зерновые, подсолнечник </t>
  </si>
  <si>
    <r>
      <t xml:space="preserve">НАРЦИСС-В, ВР </t>
    </r>
    <r>
      <rPr>
        <b/>
        <sz val="8"/>
        <rFont val="Times New Roman"/>
        <family val="1"/>
      </rPr>
      <t>(80 г/л)</t>
    </r>
  </si>
  <si>
    <t>10,0-20,0</t>
  </si>
  <si>
    <t xml:space="preserve">Стимулятор роста </t>
  </si>
  <si>
    <r>
      <t xml:space="preserve">НАРЦИСС-Н, ВР </t>
    </r>
    <r>
      <rPr>
        <b/>
        <sz val="8"/>
        <rFont val="Times New Roman"/>
        <family val="1"/>
      </rPr>
      <t xml:space="preserve">(80 г/л) </t>
    </r>
  </si>
  <si>
    <t>3,0-15,0</t>
  </si>
  <si>
    <r>
      <t xml:space="preserve">НАРЦИСС-С, ВР </t>
    </r>
    <r>
      <rPr>
        <b/>
        <sz val="8"/>
        <rFont val="Times New Roman"/>
        <family val="1"/>
      </rPr>
      <t xml:space="preserve">(100 г/л) </t>
    </r>
  </si>
  <si>
    <r>
      <t xml:space="preserve">НОВОСИЛ, ВЭ </t>
    </r>
    <r>
      <rPr>
        <b/>
        <sz val="8"/>
        <rFont val="Times New Roman"/>
        <family val="1"/>
      </rPr>
      <t xml:space="preserve">(100 г/л) </t>
    </r>
  </si>
  <si>
    <t>0,015-0,1</t>
  </si>
  <si>
    <t>МИКРОВИТ, Ж</t>
  </si>
  <si>
    <t>0,1-2,0</t>
  </si>
  <si>
    <r>
      <t>МОДДУС, КЭ</t>
    </r>
    <r>
      <rPr>
        <b/>
        <sz val="8"/>
        <rFont val="Times New Roman"/>
        <family val="1"/>
      </rPr>
      <t xml:space="preserve"> (250 г/л)</t>
    </r>
  </si>
  <si>
    <t>0,2-0,4</t>
  </si>
  <si>
    <t>Пшеница и ячмень яровые и озимые, рожь озимая</t>
  </si>
  <si>
    <r>
      <t>РЕГАЛИС, ВДГ</t>
    </r>
    <r>
      <rPr>
        <b/>
        <sz val="8"/>
        <rFont val="Times New Roman"/>
        <family val="1"/>
      </rPr>
      <t xml:space="preserve"> (100 г/кг)</t>
    </r>
  </si>
  <si>
    <t>Регулятор роста</t>
  </si>
  <si>
    <t>Пшеница, ячмень яровой, рожь озимая</t>
  </si>
  <si>
    <r>
      <t>ЦЕ-ЦЕ-ЦЕ 750, ВК</t>
    </r>
    <r>
      <rPr>
        <b/>
        <sz val="8"/>
        <rFont val="Times New Roman"/>
        <family val="1"/>
      </rPr>
      <t xml:space="preserve"> (750 г/л) </t>
    </r>
  </si>
  <si>
    <t>Пшеница, рожь озимая, ячмень яровой</t>
  </si>
  <si>
    <r>
      <t>ЦИРКОН, Р</t>
    </r>
    <r>
      <rPr>
        <b/>
        <sz val="8"/>
        <rFont val="Times New Roman"/>
        <family val="1"/>
      </rPr>
      <t xml:space="preserve"> (0,1 г/л) </t>
    </r>
  </si>
  <si>
    <t>0,001-0,04</t>
  </si>
  <si>
    <r>
      <t xml:space="preserve">ФАЗОР, ВГ </t>
    </r>
    <r>
      <rPr>
        <b/>
        <sz val="8"/>
        <rFont val="Times New Roman"/>
        <family val="1"/>
      </rPr>
      <t>(800 г/кг)</t>
    </r>
    <r>
      <rPr>
        <b/>
        <sz val="7"/>
        <rFont val="Times New Roman"/>
        <family val="1"/>
      </rPr>
      <t xml:space="preserve"> (ингибитор прорастания)</t>
    </r>
  </si>
  <si>
    <t>Картофель, лук на репку</t>
  </si>
  <si>
    <r>
      <t>ЭПИН-ЭКСТРА, Р</t>
    </r>
    <r>
      <rPr>
        <b/>
        <sz val="8"/>
        <rFont val="Times New Roman"/>
        <family val="1"/>
      </rPr>
      <t xml:space="preserve"> (0,025 г/л) </t>
    </r>
  </si>
  <si>
    <t>0,05-0,2</t>
  </si>
  <si>
    <r>
      <t>ЭТАМОН, ВР</t>
    </r>
    <r>
      <rPr>
        <b/>
        <sz val="8"/>
        <rFont val="Times New Roman"/>
        <family val="1"/>
      </rPr>
      <t xml:space="preserve"> (500 г/л)</t>
    </r>
  </si>
  <si>
    <t>0,01-0,1</t>
  </si>
  <si>
    <t>ИНСЕКТИЦИДЫ И АКАРИЦИДЫ</t>
  </si>
  <si>
    <r>
      <t xml:space="preserve">АВАНТ, КС </t>
    </r>
    <r>
      <rPr>
        <b/>
        <sz val="8"/>
        <rFont val="Times New Roman"/>
        <family val="1"/>
      </rPr>
      <t>(150 г/кг)</t>
    </r>
  </si>
  <si>
    <t>0,25-0,4</t>
  </si>
  <si>
    <t>Яблоня, виноград</t>
  </si>
  <si>
    <r>
      <t xml:space="preserve">АДМИРАЛ, КЭ </t>
    </r>
    <r>
      <rPr>
        <b/>
        <sz val="8"/>
        <rFont val="Times New Roman"/>
        <family val="1"/>
      </rPr>
      <t>(100 г/л)</t>
    </r>
  </si>
  <si>
    <t>0,2-0,8</t>
  </si>
  <si>
    <r>
      <t xml:space="preserve">АКТАРА, ВДГ </t>
    </r>
    <r>
      <rPr>
        <b/>
        <sz val="8"/>
        <rFont val="Times New Roman"/>
        <family val="1"/>
      </rPr>
      <t>(250 г/кг)</t>
    </r>
  </si>
  <si>
    <t>0,06-0,15</t>
  </si>
  <si>
    <t>Картофель, зерновые,горох,овощи,плодовые,розы</t>
  </si>
  <si>
    <r>
      <t xml:space="preserve">АКТЕЛЛИК, КЭ </t>
    </r>
    <r>
      <rPr>
        <b/>
        <sz val="8"/>
        <rFont val="Times New Roman"/>
        <family val="1"/>
      </rPr>
      <t>(500 г/л)</t>
    </r>
  </si>
  <si>
    <t>0,5-5,0</t>
  </si>
  <si>
    <r>
      <t xml:space="preserve">АПАЧИ, ВДГ </t>
    </r>
    <r>
      <rPr>
        <b/>
        <sz val="8"/>
        <rFont val="Times New Roman"/>
        <family val="1"/>
      </rPr>
      <t>(500 г/кг)</t>
    </r>
  </si>
  <si>
    <t>0,24-0,6</t>
  </si>
  <si>
    <t>Яблоня, виноград, земляника</t>
  </si>
  <si>
    <r>
      <t xml:space="preserve">АППЛАУД, СП </t>
    </r>
    <r>
      <rPr>
        <b/>
        <sz val="8"/>
        <rFont val="Times New Roman"/>
        <family val="1"/>
      </rPr>
      <t>(250 г/кг)</t>
    </r>
  </si>
  <si>
    <t xml:space="preserve">НИХОН </t>
  </si>
  <si>
    <t>0,5</t>
  </si>
  <si>
    <t>Огурцы, томаты, защ. грунта</t>
  </si>
  <si>
    <r>
      <t xml:space="preserve">АРРИВО, КЭ </t>
    </r>
    <r>
      <rPr>
        <b/>
        <sz val="8"/>
        <rFont val="Times New Roman"/>
        <family val="1"/>
      </rPr>
      <t xml:space="preserve">(250 г/л) </t>
    </r>
  </si>
  <si>
    <t>0,1-0,5</t>
  </si>
  <si>
    <r>
      <t xml:space="preserve">БИ-58 НОВЫЙ, КЭ </t>
    </r>
    <r>
      <rPr>
        <b/>
        <sz val="8"/>
        <rFont val="Times New Roman"/>
        <family val="1"/>
      </rPr>
      <t xml:space="preserve">(400 г/л) </t>
    </r>
  </si>
  <si>
    <t>0,5-2,8</t>
  </si>
  <si>
    <r>
      <t>БИСКАЯ, МД</t>
    </r>
    <r>
      <rPr>
        <b/>
        <sz val="8"/>
        <rFont val="Times New Roman"/>
        <family val="1"/>
      </rPr>
      <t xml:space="preserve"> (240 г/л)</t>
    </r>
  </si>
  <si>
    <t>0,2-0,3</t>
  </si>
  <si>
    <t>Картофель семенной и продовольственный, рапс</t>
  </si>
  <si>
    <r>
      <t xml:space="preserve">БОРЕЙ, СК </t>
    </r>
    <r>
      <rPr>
        <b/>
        <sz val="8"/>
        <rFont val="Times New Roman"/>
        <family val="1"/>
      </rPr>
      <t>(150+50 г/л)</t>
    </r>
  </si>
  <si>
    <r>
      <t xml:space="preserve">ВАНТЕКС, МКС </t>
    </r>
    <r>
      <rPr>
        <b/>
        <sz val="8"/>
        <rFont val="Times New Roman"/>
        <family val="1"/>
      </rPr>
      <t>(60 г/л)</t>
    </r>
  </si>
  <si>
    <t>0,04-0,35</t>
  </si>
  <si>
    <r>
      <t xml:space="preserve">ВЕРТИМЕК, КЭ </t>
    </r>
    <r>
      <rPr>
        <b/>
        <sz val="8"/>
        <rFont val="Times New Roman"/>
        <family val="1"/>
      </rPr>
      <t>(18 г/л)</t>
    </r>
  </si>
  <si>
    <r>
      <t xml:space="preserve">ВОЛИАМ ФЛЕКСИ, СК </t>
    </r>
    <r>
      <rPr>
        <b/>
        <sz val="8"/>
        <rFont val="Times New Roman"/>
        <family val="1"/>
      </rPr>
      <t>(200+100 г/л)</t>
    </r>
  </si>
  <si>
    <t>Картофель, яблоня, виноград</t>
  </si>
  <si>
    <t>НИППОН</t>
  </si>
  <si>
    <t>0,1-0,15</t>
  </si>
  <si>
    <r>
      <t xml:space="preserve">ДАНАДИМ ЭКСПЕРТ, КЭ </t>
    </r>
    <r>
      <rPr>
        <b/>
        <sz val="8"/>
        <rFont val="Times New Roman"/>
        <family val="1"/>
      </rPr>
      <t>(400 г/л)</t>
    </r>
  </si>
  <si>
    <t>0,5-2,4</t>
  </si>
  <si>
    <r>
      <t xml:space="preserve">ДЕЦИС ПРОФИ, ВДГ </t>
    </r>
    <r>
      <rPr>
        <b/>
        <sz val="8"/>
        <rFont val="Times New Roman"/>
        <family val="1"/>
      </rPr>
      <t>(250 г/кг)</t>
    </r>
  </si>
  <si>
    <t>0,02-0,1</t>
  </si>
  <si>
    <r>
      <t>ДЕМИТАН, СК (</t>
    </r>
    <r>
      <rPr>
        <b/>
        <sz val="8"/>
        <rFont val="Times New Roman"/>
        <family val="1"/>
      </rPr>
      <t>200 г/л)</t>
    </r>
  </si>
  <si>
    <t>0,24-0,45</t>
  </si>
  <si>
    <t>Яблоня, груша, виноград</t>
  </si>
  <si>
    <r>
      <t xml:space="preserve">ДИАЗОЛ, КЭ </t>
    </r>
    <r>
      <rPr>
        <b/>
        <sz val="8"/>
        <rFont val="Times New Roman"/>
        <family val="1"/>
      </rPr>
      <t>(600 г/л)</t>
    </r>
  </si>
  <si>
    <t>Пшеница, ячмень, свекла сахарная, капуста</t>
  </si>
  <si>
    <r>
      <t xml:space="preserve">ДИМИЛИН, СП </t>
    </r>
    <r>
      <rPr>
        <b/>
        <sz val="8"/>
        <rFont val="Times New Roman"/>
        <family val="1"/>
      </rPr>
      <t>(250 г/кг)</t>
    </r>
  </si>
  <si>
    <t>0,2-2,0</t>
  </si>
  <si>
    <t>Яблоня, шампиньоны</t>
  </si>
  <si>
    <t>0,8-2,5</t>
  </si>
  <si>
    <t>Свекла сахарная, яблоня</t>
  </si>
  <si>
    <r>
      <t xml:space="preserve">ЗОЛОН, КЭ </t>
    </r>
    <r>
      <rPr>
        <b/>
        <sz val="8"/>
        <rFont val="Times New Roman"/>
        <family val="1"/>
      </rPr>
      <t>(350 г/л)</t>
    </r>
  </si>
  <si>
    <t>0,8-2,8</t>
  </si>
  <si>
    <r>
      <t>ИНСЕГАР, СП</t>
    </r>
    <r>
      <rPr>
        <b/>
        <sz val="8"/>
        <rFont val="Times New Roman"/>
        <family val="1"/>
      </rPr>
      <t xml:space="preserve"> (250 г/кг)</t>
    </r>
  </si>
  <si>
    <t>Яблоня, виноград, слива</t>
  </si>
  <si>
    <r>
      <t>КАЛИПСО, КС</t>
    </r>
    <r>
      <rPr>
        <b/>
        <sz val="8"/>
        <rFont val="Times New Roman"/>
        <family val="1"/>
      </rPr>
      <t xml:space="preserve"> (480 г/л)</t>
    </r>
  </si>
  <si>
    <t>0,18-0,45</t>
  </si>
  <si>
    <t>Яблоня</t>
  </si>
  <si>
    <r>
      <t xml:space="preserve">КАРАТЭ ЗЕОН, СК </t>
    </r>
    <r>
      <rPr>
        <b/>
        <sz val="8"/>
        <rFont val="Times New Roman"/>
        <family val="1"/>
      </rPr>
      <t>(50 г/л)</t>
    </r>
  </si>
  <si>
    <t>0,1-0,4</t>
  </si>
  <si>
    <r>
      <t xml:space="preserve">КЛИПЕР, КЭ </t>
    </r>
    <r>
      <rPr>
        <b/>
        <sz val="8"/>
        <rFont val="Times New Roman"/>
        <family val="1"/>
      </rPr>
      <t>(100 г/л)</t>
    </r>
  </si>
  <si>
    <t>0,02-0,6</t>
  </si>
  <si>
    <t>Томаты и огурцы защищенного грунта, зерновые</t>
  </si>
  <si>
    <t>АГРО-КЕМИ</t>
  </si>
  <si>
    <t>0,15-0,6</t>
  </si>
  <si>
    <r>
      <t>КОНФИДОР ЭКСТРА, ВДГ</t>
    </r>
    <r>
      <rPr>
        <b/>
        <sz val="8"/>
        <rFont val="Times New Roman"/>
        <family val="1"/>
      </rPr>
      <t xml:space="preserve"> (700 г/кг)</t>
    </r>
  </si>
  <si>
    <t>0,03-0,45</t>
  </si>
  <si>
    <t>Зерновые, огурцы и томаты защищенного грунта, картофель</t>
  </si>
  <si>
    <r>
      <t xml:space="preserve">КОРАГЕН, КС </t>
    </r>
    <r>
      <rPr>
        <b/>
        <sz val="8"/>
        <rFont val="Times New Roman"/>
        <family val="1"/>
      </rPr>
      <t>(200 г/л)</t>
    </r>
  </si>
  <si>
    <t>0,2 л</t>
  </si>
  <si>
    <t>Яблоня, картофель</t>
  </si>
  <si>
    <t>КРАФТ, ВЭ (36 г/л)</t>
  </si>
  <si>
    <t>Огурец и роза защищенного грунта, яблоня, виноград</t>
  </si>
  <si>
    <r>
      <t>ЛАННАТ 20 Л, РК</t>
    </r>
    <r>
      <rPr>
        <b/>
        <sz val="8"/>
        <rFont val="Times New Roman"/>
        <family val="1"/>
      </rPr>
      <t xml:space="preserve"> (200 г/л)</t>
    </r>
  </si>
  <si>
    <t>1,0-2,2</t>
  </si>
  <si>
    <r>
      <t>ЛЮФОКС, КЭ</t>
    </r>
    <r>
      <rPr>
        <b/>
        <sz val="8"/>
        <rFont val="Times New Roman"/>
        <family val="1"/>
      </rPr>
      <t xml:space="preserve"> (30+75 г/л)</t>
    </r>
  </si>
  <si>
    <t>Виноград, яблоня</t>
  </si>
  <si>
    <t>ЛЯМБДЕКС, КЭ (50 г/л)</t>
  </si>
  <si>
    <r>
      <t xml:space="preserve">МАВРИК, ВЭ </t>
    </r>
    <r>
      <rPr>
        <b/>
        <sz val="8"/>
        <rFont val="Times New Roman"/>
        <family val="1"/>
      </rPr>
      <t>(240 г/л)</t>
    </r>
  </si>
  <si>
    <t>0,1-1,6</t>
  </si>
  <si>
    <r>
      <t>МАРШАЛ, СП</t>
    </r>
    <r>
      <rPr>
        <b/>
        <sz val="8"/>
        <rFont val="Times New Roman"/>
        <family val="1"/>
      </rPr>
      <t xml:space="preserve"> (250</t>
    </r>
    <r>
      <rPr>
        <b/>
        <sz val="8"/>
        <color indexed="8"/>
        <rFont val="Times New Roman"/>
        <family val="1"/>
      </rPr>
      <t xml:space="preserve"> г/кг)</t>
    </r>
  </si>
  <si>
    <t>50 кг</t>
  </si>
  <si>
    <r>
      <t>МАТЧ, КЭ</t>
    </r>
    <r>
      <rPr>
        <b/>
        <sz val="8"/>
        <rFont val="Times New Roman"/>
        <family val="1"/>
      </rPr>
      <t xml:space="preserve"> (50 г/л)</t>
    </r>
  </si>
  <si>
    <t>0,3-1,0</t>
  </si>
  <si>
    <t>Яблоня, картофель, томат открытого грунта</t>
  </si>
  <si>
    <r>
      <t xml:space="preserve">МОСПИЛАН, РП </t>
    </r>
    <r>
      <rPr>
        <b/>
        <sz val="8"/>
        <rFont val="Times New Roman"/>
        <family val="1"/>
      </rPr>
      <t>(200 г/кг)</t>
    </r>
  </si>
  <si>
    <t>0,025-0,175</t>
  </si>
  <si>
    <t>Огурцы, томаты, картофель,пшеница</t>
  </si>
  <si>
    <r>
      <t xml:space="preserve">НОВАКТИОН, ВЭ </t>
    </r>
    <r>
      <rPr>
        <b/>
        <sz val="8"/>
        <rFont val="Times New Roman"/>
        <family val="1"/>
      </rPr>
      <t>(440 г/л)</t>
    </r>
  </si>
  <si>
    <t>0,5-4,7</t>
  </si>
  <si>
    <r>
      <t>ОМАЙТ, ВЭ</t>
    </r>
    <r>
      <rPr>
        <b/>
        <sz val="8"/>
        <rFont val="Times New Roman"/>
        <family val="1"/>
      </rPr>
      <t xml:space="preserve"> (570 г/л)</t>
    </r>
  </si>
  <si>
    <t>0,9-2,2</t>
  </si>
  <si>
    <t>Яблоня, виноград, вишня, соя</t>
  </si>
  <si>
    <r>
      <t xml:space="preserve">ПАРАШЮТ, МКС </t>
    </r>
    <r>
      <rPr>
        <b/>
        <sz val="8"/>
        <rFont val="Times New Roman"/>
        <family val="1"/>
      </rPr>
      <t>(450 г/л)</t>
    </r>
  </si>
  <si>
    <t>0,25-1,0</t>
  </si>
  <si>
    <t>Зерновые и зернобобовые</t>
  </si>
  <si>
    <r>
      <t xml:space="preserve">ПИРИНЕКС, КЭ </t>
    </r>
    <r>
      <rPr>
        <b/>
        <sz val="8"/>
        <rFont val="Times New Roman"/>
        <family val="1"/>
      </rPr>
      <t>(480 г/л)</t>
    </r>
  </si>
  <si>
    <t>Свекла сахарная, яблоня, виноград</t>
  </si>
  <si>
    <r>
      <t xml:space="preserve">ПИРИНЕКС СУПЕР, КЭ </t>
    </r>
    <r>
      <rPr>
        <b/>
        <sz val="8"/>
        <rFont val="Times New Roman"/>
        <family val="1"/>
      </rPr>
      <t>(400+20 г/л)</t>
    </r>
  </si>
  <si>
    <t>Пшеница, свекла сахарная, рапс, яблоня</t>
  </si>
  <si>
    <r>
      <t>ПРОКЛЭЙМ, ВРГ</t>
    </r>
    <r>
      <rPr>
        <b/>
        <sz val="8"/>
        <rFont val="Times New Roman"/>
        <family val="1"/>
      </rPr>
      <t xml:space="preserve"> (50 г/кг)</t>
    </r>
  </si>
  <si>
    <t>Капуста белокочанная, томат о/г, виноград</t>
  </si>
  <si>
    <r>
      <t>ПРОСТОР, КЭ</t>
    </r>
    <r>
      <rPr>
        <b/>
        <sz val="8"/>
        <rFont val="Times New Roman"/>
        <family val="1"/>
      </rPr>
      <t xml:space="preserve"> (400+20 г/л) </t>
    </r>
  </si>
  <si>
    <t>0,015-0,125</t>
  </si>
  <si>
    <t>Зерно, незагруженные складские помещения</t>
  </si>
  <si>
    <r>
      <t xml:space="preserve">РЕГЕНТ, ВДГ </t>
    </r>
    <r>
      <rPr>
        <b/>
        <sz val="8"/>
        <rFont val="Times New Roman"/>
        <family val="1"/>
      </rPr>
      <t>(800 г/кг)</t>
    </r>
  </si>
  <si>
    <t>0,02-0,03</t>
  </si>
  <si>
    <t>Пшеница, ячмень, картофель</t>
  </si>
  <si>
    <r>
      <t xml:space="preserve">САЙРЕН, КЭ </t>
    </r>
    <r>
      <rPr>
        <b/>
        <sz val="8"/>
        <rFont val="Times New Roman"/>
        <family val="1"/>
      </rPr>
      <t>(480 г/л)</t>
    </r>
  </si>
  <si>
    <t>0,3-3,0</t>
  </si>
  <si>
    <r>
      <t xml:space="preserve">САНМАЙТ, СП </t>
    </r>
    <r>
      <rPr>
        <b/>
        <sz val="8"/>
        <rFont val="Times New Roman"/>
        <family val="1"/>
      </rPr>
      <t>(200 г/кг)</t>
    </r>
  </si>
  <si>
    <t>0,5-0,9</t>
  </si>
  <si>
    <r>
      <t>СПИНТОР 240, СК</t>
    </r>
    <r>
      <rPr>
        <b/>
        <sz val="8"/>
        <rFont val="Times New Roman"/>
        <family val="1"/>
      </rPr>
      <t xml:space="preserve"> (240 г/л)</t>
    </r>
  </si>
  <si>
    <t>0,125-1,2</t>
  </si>
  <si>
    <t>Картофель, огурец и перец защищенного грунта, цветочные</t>
  </si>
  <si>
    <r>
      <t>СУМИ-АЛЬФА, КЭ (</t>
    </r>
    <r>
      <rPr>
        <b/>
        <sz val="8"/>
        <rFont val="Times New Roman"/>
        <family val="1"/>
      </rPr>
      <t>50 г/л)</t>
    </r>
  </si>
  <si>
    <t>0,15-1,0</t>
  </si>
  <si>
    <t>Пшеница, ячмень, яблоня, картофель, горох, рапс, капуста</t>
  </si>
  <si>
    <r>
      <t>СУМИТИОН, КЭ</t>
    </r>
    <r>
      <rPr>
        <b/>
        <sz val="8"/>
        <rFont val="Times New Roman"/>
        <family val="1"/>
      </rPr>
      <t xml:space="preserve"> (500 г/л)</t>
    </r>
  </si>
  <si>
    <t>0,5-3,0</t>
  </si>
  <si>
    <t>Пшеница, ячмень, плодовые</t>
  </si>
  <si>
    <r>
      <t xml:space="preserve">ТАЛСТАР, КЭ </t>
    </r>
    <r>
      <rPr>
        <b/>
        <sz val="8"/>
        <rFont val="Times New Roman"/>
        <family val="1"/>
      </rPr>
      <t>(100 г/л)</t>
    </r>
  </si>
  <si>
    <t>0,6-2,4</t>
  </si>
  <si>
    <t>Томаты и огурцы защищенного грунта</t>
  </si>
  <si>
    <r>
      <t>ТАРАН, ВЭ</t>
    </r>
    <r>
      <rPr>
        <b/>
        <sz val="8"/>
        <rFont val="Times New Roman"/>
        <family val="1"/>
      </rPr>
      <t xml:space="preserve"> (100 г/л)</t>
    </r>
  </si>
  <si>
    <t>0,07-0,3</t>
  </si>
  <si>
    <r>
      <t xml:space="preserve">ФАСТАК, КЭ </t>
    </r>
    <r>
      <rPr>
        <b/>
        <sz val="8"/>
        <rFont val="Times New Roman"/>
        <family val="1"/>
      </rPr>
      <t xml:space="preserve">(100 г/л) </t>
    </r>
  </si>
  <si>
    <r>
      <t xml:space="preserve">ФИТОВЕРМ 5%, КЭ </t>
    </r>
    <r>
      <rPr>
        <b/>
        <sz val="8"/>
        <rFont val="Times New Roman"/>
        <family val="1"/>
      </rPr>
      <t xml:space="preserve">(50 г/л) </t>
    </r>
  </si>
  <si>
    <t>ФАРМБИОМЕД</t>
  </si>
  <si>
    <t>0,02-1,2</t>
  </si>
  <si>
    <t>Картофель, томаты, огурцы, капуста, яблоня, розы</t>
  </si>
  <si>
    <r>
      <t xml:space="preserve">ФИТОВЕРМ 1%, КЭ </t>
    </r>
    <r>
      <rPr>
        <b/>
        <sz val="8"/>
        <rFont val="Times New Roman"/>
        <family val="1"/>
      </rPr>
      <t xml:space="preserve">(10 г/л) </t>
    </r>
  </si>
  <si>
    <t>2,0-6,0</t>
  </si>
  <si>
    <r>
      <t xml:space="preserve">ФИТОВЕРМ-М, КЭ </t>
    </r>
    <r>
      <rPr>
        <b/>
        <sz val="8"/>
        <rFont val="Times New Roman"/>
        <family val="1"/>
      </rPr>
      <t xml:space="preserve">(2 г/л) </t>
    </r>
  </si>
  <si>
    <t>0,6-10,0</t>
  </si>
  <si>
    <t>Картофель, томаты, огурцы, капуста, яблоня</t>
  </si>
  <si>
    <r>
      <t xml:space="preserve">ФИТОВЕРМ, КЭ 0,2% </t>
    </r>
    <r>
      <rPr>
        <b/>
        <sz val="8"/>
        <rFont val="Times New Roman"/>
        <family val="1"/>
      </rPr>
      <t xml:space="preserve">(2 г/л) </t>
    </r>
  </si>
  <si>
    <t>0,3-30,0</t>
  </si>
  <si>
    <t>Картофель, томаты, огурцы, капуста, розы</t>
  </si>
  <si>
    <r>
      <t xml:space="preserve">ФЛУМАЙТ, СК </t>
    </r>
    <r>
      <rPr>
        <b/>
        <sz val="8"/>
        <rFont val="Times New Roman"/>
        <family val="1"/>
      </rPr>
      <t>(200 г/л)</t>
    </r>
  </si>
  <si>
    <t>0,3-0,48</t>
  </si>
  <si>
    <r>
      <t>ФОРС, Г</t>
    </r>
    <r>
      <rPr>
        <b/>
        <sz val="8"/>
        <rFont val="Times New Roman"/>
        <family val="1"/>
      </rPr>
      <t xml:space="preserve"> (15 г/кг)</t>
    </r>
  </si>
  <si>
    <t>10,0-15,0</t>
  </si>
  <si>
    <r>
      <t xml:space="preserve">ФУФАНОН, КЭ </t>
    </r>
    <r>
      <rPr>
        <b/>
        <sz val="8"/>
        <rFont val="Times New Roman"/>
        <family val="1"/>
      </rPr>
      <t>(570 г/л)</t>
    </r>
  </si>
  <si>
    <t>0,4-3,6</t>
  </si>
  <si>
    <r>
      <t>ФЬЮРИ, ВЭ</t>
    </r>
    <r>
      <rPr>
        <b/>
        <sz val="8"/>
        <rFont val="Times New Roman"/>
        <family val="1"/>
      </rPr>
      <t xml:space="preserve"> (100 г/л)</t>
    </r>
  </si>
  <si>
    <r>
      <t xml:space="preserve">ХИНУФУР, КС </t>
    </r>
    <r>
      <rPr>
        <b/>
        <sz val="8"/>
        <rFont val="Times New Roman"/>
        <family val="1"/>
      </rPr>
      <t>(436 г/л)</t>
    </r>
  </si>
  <si>
    <t>9,6-23,0</t>
  </si>
  <si>
    <t>Сахарная, кормовая свекла, горчица, рапс</t>
  </si>
  <si>
    <r>
      <t xml:space="preserve">ЦИПИ ПЛЮС, КЭ </t>
    </r>
    <r>
      <rPr>
        <b/>
        <sz val="8"/>
        <rFont val="Times New Roman"/>
        <family val="1"/>
      </rPr>
      <t>(480+50 г/л)</t>
    </r>
  </si>
  <si>
    <t>АГРОРУС</t>
  </si>
  <si>
    <r>
      <t>ЭФОРИЯ, КС</t>
    </r>
    <r>
      <rPr>
        <b/>
        <sz val="8"/>
        <rFont val="Times New Roman"/>
        <family val="1"/>
      </rPr>
      <t xml:space="preserve"> (106+141 г/л)</t>
    </r>
  </si>
  <si>
    <t>0,1-0,3</t>
  </si>
  <si>
    <t>ПРОТРАВИТЕЛИ СЕМЯН</t>
  </si>
  <si>
    <r>
      <t xml:space="preserve">АПРОН XL, КС </t>
    </r>
    <r>
      <rPr>
        <b/>
        <sz val="8"/>
        <rFont val="Times New Roman"/>
        <family val="1"/>
      </rPr>
      <t>(350 г/л)</t>
    </r>
  </si>
  <si>
    <t>Свекла сахарная, подсолнечник</t>
  </si>
  <si>
    <r>
      <t>БАРИТОН, КС</t>
    </r>
    <r>
      <rPr>
        <b/>
        <sz val="8"/>
        <rFont val="Times New Roman"/>
        <family val="1"/>
      </rPr>
      <t xml:space="preserve"> (37,5+37,5 г/л)</t>
    </r>
  </si>
  <si>
    <t>Пшеница, ячмень озимые и яровые</t>
  </si>
  <si>
    <r>
      <t xml:space="preserve">ВИАЛ ТРАСТ, ВСК </t>
    </r>
    <r>
      <rPr>
        <b/>
        <sz val="8"/>
        <rFont val="Times New Roman"/>
        <family val="1"/>
      </rPr>
      <t>(80+60 г/л)</t>
    </r>
  </si>
  <si>
    <r>
      <t xml:space="preserve">ВИНЦИТ, СК </t>
    </r>
    <r>
      <rPr>
        <b/>
        <sz val="8"/>
        <rFont val="Times New Roman"/>
        <family val="1"/>
      </rPr>
      <t>(25+25 г/л)</t>
    </r>
  </si>
  <si>
    <t>Пшеница, ячмень,овес,рожь озимая,овес,горох,лен,кукуруза,рис</t>
  </si>
  <si>
    <r>
      <t xml:space="preserve">ВИНЦИТ ФОРТЕ, КС </t>
    </r>
    <r>
      <rPr>
        <b/>
        <sz val="8"/>
        <rFont val="Times New Roman"/>
        <family val="1"/>
      </rPr>
      <t>(37,5+25+15 г/л)</t>
    </r>
  </si>
  <si>
    <t>0,8-1,25</t>
  </si>
  <si>
    <t>Пшеница, ячмень,овес,рожь озимая</t>
  </si>
  <si>
    <r>
      <t xml:space="preserve">ВИНЦИТ ЭКСТРА, КС </t>
    </r>
    <r>
      <rPr>
        <b/>
        <sz val="8"/>
        <rFont val="Times New Roman"/>
        <family val="1"/>
      </rPr>
      <t>(50 г/л)</t>
    </r>
  </si>
  <si>
    <t>0,6-0,9</t>
  </si>
  <si>
    <r>
      <t xml:space="preserve">ВИТАВАКС 200 ФФ, ВСК </t>
    </r>
    <r>
      <rPr>
        <b/>
        <sz val="8"/>
        <rFont val="Times New Roman"/>
        <family val="1"/>
      </rPr>
      <t>(200+200 г/л)</t>
    </r>
  </si>
  <si>
    <r>
      <t xml:space="preserve">ДИВИДЕНД СТАР, КС </t>
    </r>
    <r>
      <rPr>
        <b/>
        <sz val="8"/>
        <rFont val="Times New Roman"/>
        <family val="1"/>
      </rPr>
      <t>(30+6,3 г/л)</t>
    </r>
  </si>
  <si>
    <t>ДИВИДЕНД СТАР + ТЕНСО-КОКТЕЙЛЬ</t>
  </si>
  <si>
    <r>
      <t xml:space="preserve">ДИВИДЕНД ЭКСТРИМ, КС </t>
    </r>
    <r>
      <rPr>
        <b/>
        <sz val="8"/>
        <rFont val="Times New Roman"/>
        <family val="1"/>
      </rPr>
      <t>(92+23 г/л)</t>
    </r>
  </si>
  <si>
    <t>0,5-0,8</t>
  </si>
  <si>
    <t>Пшеница</t>
  </si>
  <si>
    <r>
      <t xml:space="preserve">ИМИДАЛИТ, ТПС </t>
    </r>
    <r>
      <rPr>
        <b/>
        <sz val="8"/>
        <rFont val="Times New Roman"/>
        <family val="1"/>
      </rPr>
      <t>(500+50 г/л)</t>
    </r>
  </si>
  <si>
    <t>0,1-8,0</t>
  </si>
  <si>
    <t>Рапс, капуста</t>
  </si>
  <si>
    <r>
      <t xml:space="preserve">ИНШУР ПЕРФОРМ, КС </t>
    </r>
    <r>
      <rPr>
        <b/>
        <sz val="8"/>
        <rFont val="Times New Roman"/>
        <family val="1"/>
      </rPr>
      <t>(80+40 г/л)</t>
    </r>
  </si>
  <si>
    <t>Пшеница, ячмень, рожь озимая</t>
  </si>
  <si>
    <r>
      <t xml:space="preserve">КИНТО ДУО, КС </t>
    </r>
    <r>
      <rPr>
        <b/>
        <sz val="8"/>
        <rFont val="Times New Roman"/>
        <family val="1"/>
      </rPr>
      <t>(20+60 г/л)</t>
    </r>
  </si>
  <si>
    <t>2,0-2,5</t>
  </si>
  <si>
    <t>Пшеница и ячмень, рожь озимая</t>
  </si>
  <si>
    <r>
      <t xml:space="preserve">КРУЙЗЕР, КС </t>
    </r>
    <r>
      <rPr>
        <b/>
        <sz val="8"/>
        <rFont val="Times New Roman"/>
        <family val="1"/>
      </rPr>
      <t>(600 г/л)</t>
    </r>
  </si>
  <si>
    <t>5,3-56,0</t>
  </si>
  <si>
    <t>Свекла сахарная, кукуруза, подсолнечник</t>
  </si>
  <si>
    <r>
      <t xml:space="preserve">КРУЙЗЕР, КС </t>
    </r>
    <r>
      <rPr>
        <b/>
        <sz val="8"/>
        <rFont val="Times New Roman"/>
        <family val="1"/>
      </rPr>
      <t>(350 г/л)</t>
    </r>
  </si>
  <si>
    <t>0,2-14,0</t>
  </si>
  <si>
    <t>0,5-14,0</t>
  </si>
  <si>
    <r>
      <t xml:space="preserve">КРУЙЗЕР РАПС, КС </t>
    </r>
    <r>
      <rPr>
        <b/>
        <sz val="8"/>
        <rFont val="Times New Roman"/>
        <family val="1"/>
      </rPr>
      <t>(280+32,3+8 г/л)</t>
    </r>
  </si>
  <si>
    <r>
      <t xml:space="preserve">ЛАМАДОР, КС </t>
    </r>
    <r>
      <rPr>
        <b/>
        <sz val="8"/>
        <rFont val="Times New Roman"/>
        <family val="1"/>
      </rPr>
      <t>(250+150 г/л)</t>
    </r>
  </si>
  <si>
    <t>Пшеница, ячмень, рожь озимая, овес</t>
  </si>
  <si>
    <r>
      <t xml:space="preserve">ЛАМАДОР ПРО, КС </t>
    </r>
    <r>
      <rPr>
        <b/>
        <sz val="8"/>
        <rFont val="Times New Roman"/>
        <family val="1"/>
      </rPr>
      <t>(250+150 г/л)</t>
    </r>
  </si>
  <si>
    <t>Ячмень яровой и озимый</t>
  </si>
  <si>
    <r>
      <t xml:space="preserve">ЛАМАДОР КОМБИ                                   </t>
    </r>
    <r>
      <rPr>
        <b/>
        <sz val="6"/>
        <rFont val="Times New Roman"/>
        <family val="1"/>
      </rPr>
      <t>ЛАМАДОР, КС(250+150 г/л) + НУПРИД, КС (600 г/л)</t>
    </r>
  </si>
  <si>
    <t>0,2+0,6</t>
  </si>
  <si>
    <r>
      <t>МАКСИМ, КС</t>
    </r>
    <r>
      <rPr>
        <b/>
        <sz val="8"/>
        <rFont val="Times New Roman"/>
        <family val="1"/>
      </rPr>
      <t xml:space="preserve"> (25 г/л)</t>
    </r>
  </si>
  <si>
    <t>0,2-0,4/5,00</t>
  </si>
  <si>
    <r>
      <t>МАКСИМ ПЛЮС, КС</t>
    </r>
    <r>
      <rPr>
        <b/>
        <sz val="8"/>
        <rFont val="Times New Roman"/>
        <family val="1"/>
      </rPr>
      <t xml:space="preserve"> (25+25 г/л)</t>
    </r>
  </si>
  <si>
    <t>1,2-1,5</t>
  </si>
  <si>
    <r>
      <t>МАКСИМ ФОРТЕ, КС</t>
    </r>
    <r>
      <rPr>
        <b/>
        <sz val="8"/>
        <rFont val="Times New Roman"/>
        <family val="1"/>
      </rPr>
      <t xml:space="preserve"> (25+15+10 г/л)</t>
    </r>
  </si>
  <si>
    <t>1,5-1,75</t>
  </si>
  <si>
    <r>
      <t>МАКСИМ ЭКСТРИМ, КС</t>
    </r>
    <r>
      <rPr>
        <b/>
        <sz val="8"/>
        <rFont val="Times New Roman"/>
        <family val="1"/>
      </rPr>
      <t xml:space="preserve"> (18,7+6,25 г/л)</t>
    </r>
  </si>
  <si>
    <r>
      <t xml:space="preserve">МАКСИМ XL, КС </t>
    </r>
    <r>
      <rPr>
        <b/>
        <sz val="8"/>
        <rFont val="Times New Roman"/>
        <family val="1"/>
      </rPr>
      <t>(25+10 г/л)</t>
    </r>
  </si>
  <si>
    <t xml:space="preserve">Кукуруза на зерно </t>
  </si>
  <si>
    <r>
      <t>ОРИУС 5, ТС</t>
    </r>
    <r>
      <rPr>
        <b/>
        <sz val="8"/>
        <rFont val="Times New Roman"/>
        <family val="1"/>
      </rPr>
      <t xml:space="preserve"> (30+20 г/л)</t>
    </r>
  </si>
  <si>
    <t>Пшеница, ячмень, рожь озимая, овес, лен</t>
  </si>
  <si>
    <r>
      <t xml:space="preserve">ПРЕМИС ДВЕСТИ, КС </t>
    </r>
    <r>
      <rPr>
        <b/>
        <sz val="8"/>
        <rFont val="Times New Roman"/>
        <family val="1"/>
      </rPr>
      <t>(200 г/л)</t>
    </r>
  </si>
  <si>
    <r>
      <t>ПРЕСТИЖ, КС</t>
    </r>
    <r>
      <rPr>
        <b/>
        <sz val="8"/>
        <rFont val="Times New Roman"/>
        <family val="1"/>
      </rPr>
      <t xml:space="preserve"> (140+150 г/л)</t>
    </r>
  </si>
  <si>
    <t>0,7-1,0</t>
  </si>
  <si>
    <t>ПИКУС, СК ( 600 г/л)</t>
  </si>
  <si>
    <t>5,5-6,5</t>
  </si>
  <si>
    <t>Пшеница озимая, ячмень, рапс</t>
  </si>
  <si>
    <r>
      <t>РАКСИЛ УЛЬТРА, КС</t>
    </r>
    <r>
      <rPr>
        <b/>
        <sz val="8"/>
        <rFont val="Times New Roman"/>
        <family val="1"/>
      </rPr>
      <t xml:space="preserve"> (120 г/л)</t>
    </r>
  </si>
  <si>
    <t>0,2-0,25</t>
  </si>
  <si>
    <t>Пшеница, ячмень, рожь озимая, овес, просо, лен</t>
  </si>
  <si>
    <r>
      <t xml:space="preserve">РАНКОНА, МЭ </t>
    </r>
    <r>
      <rPr>
        <b/>
        <sz val="8"/>
        <rFont val="Times New Roman"/>
        <family val="1"/>
      </rPr>
      <t xml:space="preserve">(15 г/л) </t>
    </r>
  </si>
  <si>
    <r>
      <t xml:space="preserve">СЕЛЕСТ ТОП, КС </t>
    </r>
    <r>
      <rPr>
        <b/>
        <sz val="8"/>
        <rFont val="Times New Roman"/>
        <family val="1"/>
      </rPr>
      <t>(262,5+25+25 г/л)</t>
    </r>
  </si>
  <si>
    <t>1,0-1,8</t>
  </si>
  <si>
    <t>Пшеница,ячмень яровой</t>
  </si>
  <si>
    <r>
      <t>СЕМАФОР, ТПС</t>
    </r>
    <r>
      <rPr>
        <b/>
        <sz val="8"/>
        <rFont val="Times New Roman"/>
        <family val="1"/>
      </rPr>
      <t xml:space="preserve"> (200 г/л) </t>
    </r>
  </si>
  <si>
    <t>Подсолнечник, кукуруза</t>
  </si>
  <si>
    <t>Пшеница и ячмень яровые,овес</t>
  </si>
  <si>
    <r>
      <t>СЦЕНИК КОМБИ, КС</t>
    </r>
    <r>
      <rPr>
        <b/>
        <sz val="8"/>
        <rFont val="Times New Roman"/>
        <family val="1"/>
      </rPr>
      <t xml:space="preserve"> (250+37,5+37,5+5 г/л)</t>
    </r>
  </si>
  <si>
    <r>
      <t xml:space="preserve">ТАБУ, ВСК </t>
    </r>
    <r>
      <rPr>
        <b/>
        <sz val="8"/>
        <rFont val="Times New Roman"/>
        <family val="1"/>
      </rPr>
      <t>(500</t>
    </r>
    <r>
      <rPr>
        <b/>
        <sz val="8"/>
        <color indexed="8"/>
        <rFont val="Times New Roman"/>
        <family val="1"/>
      </rPr>
      <t xml:space="preserve"> г/л)</t>
    </r>
  </si>
  <si>
    <t>0,8-15</t>
  </si>
  <si>
    <t>Пшеница, ячмень, подсолнечник, кукуруза, рапс, картофель</t>
  </si>
  <si>
    <r>
      <t xml:space="preserve">ТМТД, ВСК </t>
    </r>
    <r>
      <rPr>
        <b/>
        <sz val="8"/>
        <rFont val="Times New Roman"/>
        <family val="1"/>
      </rPr>
      <t>(400</t>
    </r>
    <r>
      <rPr>
        <b/>
        <sz val="8"/>
        <color indexed="8"/>
        <rFont val="Times New Roman"/>
        <family val="1"/>
      </rPr>
      <t xml:space="preserve"> г/л)</t>
    </r>
  </si>
  <si>
    <t>3,0-12,0</t>
  </si>
  <si>
    <t>Пшеница, рожь озимая, кукуруза,  свекла,лен-долгунец</t>
  </si>
  <si>
    <r>
      <t xml:space="preserve">ТМТД, ТПС </t>
    </r>
    <r>
      <rPr>
        <b/>
        <sz val="8"/>
        <rFont val="Times New Roman"/>
        <family val="1"/>
      </rPr>
      <t>(400</t>
    </r>
    <r>
      <rPr>
        <b/>
        <sz val="8"/>
        <color indexed="8"/>
        <rFont val="Times New Roman"/>
        <family val="1"/>
      </rPr>
      <t xml:space="preserve"> г/л)</t>
    </r>
  </si>
  <si>
    <t>2,5-3,0</t>
  </si>
  <si>
    <r>
      <t xml:space="preserve">ТМТД ПЛЮС, КС </t>
    </r>
    <r>
      <rPr>
        <b/>
        <sz val="8"/>
        <rFont val="Times New Roman"/>
        <family val="1"/>
      </rPr>
      <t>(400</t>
    </r>
    <r>
      <rPr>
        <b/>
        <sz val="8"/>
        <color indexed="8"/>
        <rFont val="Times New Roman"/>
        <family val="1"/>
      </rPr>
      <t xml:space="preserve"> г/л)</t>
    </r>
  </si>
  <si>
    <t>2,0-28,8</t>
  </si>
  <si>
    <t>50 л</t>
  </si>
  <si>
    <t>7,5-10,0</t>
  </si>
  <si>
    <t>90 л</t>
  </si>
  <si>
    <t>12,0-35,0</t>
  </si>
  <si>
    <t>Сахарная и кормовая свекла, горчица, рапс</t>
  </si>
  <si>
    <r>
      <t xml:space="preserve">ФУНДАЗОЛ, СП </t>
    </r>
    <r>
      <rPr>
        <b/>
        <sz val="8"/>
        <rFont val="Times New Roman"/>
        <family val="1"/>
      </rPr>
      <t>(500 г/кг)</t>
    </r>
  </si>
  <si>
    <t>АВЕНТРОЛ</t>
  </si>
  <si>
    <t>АВЕНТРО САРЛ</t>
  </si>
  <si>
    <t>Рапс, горох</t>
  </si>
  <si>
    <t>ВИРОЦИД, СК (522 г/л)</t>
  </si>
  <si>
    <t>КРКА</t>
  </si>
  <si>
    <t>40,0 - 100,0</t>
  </si>
  <si>
    <t xml:space="preserve">Обеззараживание помещений </t>
  </si>
  <si>
    <r>
      <t xml:space="preserve">ВИСТ, ШАШКИ </t>
    </r>
    <r>
      <rPr>
        <b/>
        <sz val="8"/>
        <rFont val="Times New Roman"/>
        <family val="1"/>
      </rPr>
      <t xml:space="preserve">(400 г/кг) </t>
    </r>
  </si>
  <si>
    <t>0,005-0,05</t>
  </si>
  <si>
    <r>
      <t xml:space="preserve">МАГТОКСИН, ТАБ, Г </t>
    </r>
    <r>
      <rPr>
        <b/>
        <sz val="8"/>
        <rFont val="Times New Roman"/>
        <family val="1"/>
      </rPr>
      <t xml:space="preserve">(660 г/кг) </t>
    </r>
  </si>
  <si>
    <t>ДЕТИА ДЕГЕШ</t>
  </si>
  <si>
    <t>0,9 кг</t>
  </si>
  <si>
    <t>9 г/т</t>
  </si>
  <si>
    <t>Зерно насыпное и затаренное в мешки</t>
  </si>
  <si>
    <t>Рапс, горох, соя, горчица</t>
  </si>
  <si>
    <t>НЕКСИД 060, МКС (60 г/л)</t>
  </si>
  <si>
    <t>от 50 мл/кв.м</t>
  </si>
  <si>
    <t>Дезинсекция помещений</t>
  </si>
  <si>
    <t>ОРГАНИК АЗОТ</t>
  </si>
  <si>
    <t>Минеральное масло</t>
  </si>
  <si>
    <t>0,1-1,0</t>
  </si>
  <si>
    <t xml:space="preserve">РАПСОЛ, МК </t>
  </si>
  <si>
    <t>Огурцы, розы</t>
  </si>
  <si>
    <r>
      <t xml:space="preserve">СИНУЗАН, КЭ </t>
    </r>
    <r>
      <rPr>
        <b/>
        <sz val="8"/>
        <rFont val="Times New Roman"/>
        <family val="1"/>
      </rPr>
      <t>(480 г/л)</t>
    </r>
  </si>
  <si>
    <r>
      <t xml:space="preserve">ФАРМАЙОД, ВР </t>
    </r>
    <r>
      <rPr>
        <b/>
        <sz val="8"/>
        <rFont val="Times New Roman"/>
        <family val="1"/>
      </rPr>
      <t>(100 г/л)</t>
    </r>
  </si>
  <si>
    <t>6 кг</t>
  </si>
  <si>
    <t>Дезинфектант для вегетирующих растенй</t>
  </si>
  <si>
    <r>
      <t>ФЕНДОНА, КС</t>
    </r>
    <r>
      <rPr>
        <b/>
        <sz val="8"/>
        <rFont val="Times New Roman"/>
        <family val="1"/>
      </rPr>
      <t xml:space="preserve"> (15 г/л)</t>
    </r>
  </si>
  <si>
    <r>
      <t xml:space="preserve">ФОСТОКСИН, ТАБ, Г </t>
    </r>
    <r>
      <rPr>
        <b/>
        <sz val="8"/>
        <rFont val="Times New Roman"/>
        <family val="1"/>
      </rPr>
      <t xml:space="preserve">(560 г/кг) </t>
    </r>
  </si>
  <si>
    <r>
      <t xml:space="preserve">ФУМИФОС, ТАБ </t>
    </r>
    <r>
      <rPr>
        <b/>
        <sz val="8"/>
        <rFont val="Times New Roman"/>
        <family val="1"/>
      </rPr>
      <t>(560 г/кг)</t>
    </r>
  </si>
  <si>
    <t>0,009 кг/т</t>
  </si>
  <si>
    <t>Зерно, мука, зернохранилища</t>
  </si>
  <si>
    <r>
      <t>ФУФАНОН СУПЕР, КЭ</t>
    </r>
    <r>
      <rPr>
        <b/>
        <sz val="8"/>
        <rFont val="Times New Roman"/>
        <family val="1"/>
      </rPr>
      <t xml:space="preserve"> (440 г/л)</t>
    </r>
  </si>
  <si>
    <t>ЭКОЦИД, СК (522 г/л)</t>
  </si>
  <si>
    <t>2,5 кг</t>
  </si>
  <si>
    <r>
      <t xml:space="preserve">ЭЛАСТИК, КЭ </t>
    </r>
    <r>
      <rPr>
        <b/>
        <sz val="8"/>
        <rFont val="Times New Roman"/>
        <family val="1"/>
      </rPr>
      <t>(450 г/л)</t>
    </r>
  </si>
  <si>
    <t>ФУНГИЦИДЫ</t>
  </si>
  <si>
    <t>Пшеница яровая и озимая,ячмень яровой</t>
  </si>
  <si>
    <r>
      <t xml:space="preserve">АБИГА-ПИК, ВС </t>
    </r>
    <r>
      <rPr>
        <b/>
        <sz val="8"/>
        <rFont val="Times New Roman"/>
        <family val="1"/>
      </rPr>
      <t xml:space="preserve">(400 г/л) </t>
    </r>
  </si>
  <si>
    <t>1,25 кг</t>
  </si>
  <si>
    <t>2,8-9,7</t>
  </si>
  <si>
    <t>12,5 кг</t>
  </si>
  <si>
    <t>2,8-9,6</t>
  </si>
  <si>
    <t xml:space="preserve">0,5-0,6 </t>
  </si>
  <si>
    <t>Пшеница,ячмень,овес</t>
  </si>
  <si>
    <r>
      <t>АКРОБАТ МЦ, ВДГ</t>
    </r>
    <r>
      <rPr>
        <b/>
        <sz val="8"/>
        <rFont val="Times New Roman"/>
        <family val="1"/>
      </rPr>
      <t xml:space="preserve"> (600+90 г/кг)</t>
    </r>
  </si>
  <si>
    <r>
      <t>АКРОБАТ ТОП, ВДГ</t>
    </r>
    <r>
      <rPr>
        <b/>
        <sz val="8"/>
        <rFont val="Times New Roman"/>
        <family val="1"/>
      </rPr>
      <t xml:space="preserve"> (350+150 г/кг)</t>
    </r>
  </si>
  <si>
    <t>Виноград</t>
  </si>
  <si>
    <r>
      <t>АЛЬТО СУПЕР, КЭ</t>
    </r>
    <r>
      <rPr>
        <b/>
        <sz val="8"/>
        <rFont val="Times New Roman"/>
        <family val="1"/>
      </rPr>
      <t xml:space="preserve"> (250+80 г/л)</t>
    </r>
  </si>
  <si>
    <t>0,4-0,75</t>
  </si>
  <si>
    <t>Пшеница, ячмень, рожь озимая,овес, свекла сахарная</t>
  </si>
  <si>
    <r>
      <t xml:space="preserve">АМИСТАР ТРИО, КЭ </t>
    </r>
    <r>
      <rPr>
        <b/>
        <sz val="8"/>
        <rFont val="Times New Roman"/>
        <family val="1"/>
      </rPr>
      <t>(125+100+30 г/л)</t>
    </r>
  </si>
  <si>
    <r>
      <t xml:space="preserve">АМИСТАР ЭКСТРА, СК </t>
    </r>
    <r>
      <rPr>
        <b/>
        <sz val="8"/>
        <rFont val="Times New Roman"/>
        <family val="1"/>
      </rPr>
      <t>(200+80 г/л)</t>
    </r>
  </si>
  <si>
    <r>
      <t xml:space="preserve">БАМПЕР СУПЕР, КЭ </t>
    </r>
    <r>
      <rPr>
        <b/>
        <sz val="8"/>
        <rFont val="Times New Roman"/>
        <family val="1"/>
      </rPr>
      <t>(400+90</t>
    </r>
    <r>
      <rPr>
        <b/>
        <sz val="8"/>
        <color indexed="8"/>
        <rFont val="Times New Roman"/>
        <family val="1"/>
      </rPr>
      <t xml:space="preserve"> г/л)</t>
    </r>
  </si>
  <si>
    <t>Яблоня, груша</t>
  </si>
  <si>
    <r>
      <t xml:space="preserve">БРАВО, КС </t>
    </r>
    <r>
      <rPr>
        <b/>
        <sz val="8"/>
        <rFont val="Times New Roman"/>
        <family val="1"/>
      </rPr>
      <t>(500 г/л)</t>
    </r>
  </si>
  <si>
    <t>2,2-3,0</t>
  </si>
  <si>
    <r>
      <t>ДЕЛАН, ВГ</t>
    </r>
    <r>
      <rPr>
        <b/>
        <sz val="8"/>
        <rFont val="Times New Roman"/>
        <family val="1"/>
      </rPr>
      <t xml:space="preserve"> (700 г/кг)</t>
    </r>
  </si>
  <si>
    <t>0,5-0,7</t>
  </si>
  <si>
    <r>
      <t xml:space="preserve">ДИТАН М-45, СП </t>
    </r>
    <r>
      <rPr>
        <b/>
        <sz val="8"/>
        <rFont val="Times New Roman"/>
        <family val="1"/>
      </rPr>
      <t>(800 г/кг)</t>
    </r>
  </si>
  <si>
    <t>Томаты открытого грунта, картофель,виноград</t>
  </si>
  <si>
    <r>
      <t>ЗАНТАРА, КЭ</t>
    </r>
    <r>
      <rPr>
        <b/>
        <sz val="8"/>
        <rFont val="Times New Roman"/>
        <family val="1"/>
      </rPr>
      <t xml:space="preserve"> (166+50 г/л)</t>
    </r>
  </si>
  <si>
    <r>
      <t>ЗАТО, ВДГ</t>
    </r>
    <r>
      <rPr>
        <b/>
        <sz val="8"/>
        <rFont val="Times New Roman"/>
        <family val="1"/>
      </rPr>
      <t>(500 г/кг)</t>
    </r>
  </si>
  <si>
    <t>0,14-0,15</t>
  </si>
  <si>
    <t>ЗУММЕР, КС ( 500 г/л)</t>
  </si>
  <si>
    <t>0,3-0,75</t>
  </si>
  <si>
    <r>
      <t xml:space="preserve">ИМПАКТ, СК </t>
    </r>
    <r>
      <rPr>
        <b/>
        <sz val="8"/>
        <rFont val="Times New Roman"/>
        <family val="1"/>
      </rPr>
      <t>(250 г/л)</t>
    </r>
  </si>
  <si>
    <t>Пшеница,ячмень,свекла сахарная,яблоня,виноград</t>
  </si>
  <si>
    <r>
      <t xml:space="preserve">ИМПАКТ СУПЕР, КС </t>
    </r>
    <r>
      <rPr>
        <b/>
        <sz val="8"/>
        <rFont val="Times New Roman"/>
        <family val="1"/>
      </rPr>
      <t>(75+225 г/л)</t>
    </r>
  </si>
  <si>
    <t>0,7-0,9</t>
  </si>
  <si>
    <r>
      <t>ИМПАКТ ЭКСКЛЮЗИВ, КС</t>
    </r>
    <r>
      <rPr>
        <b/>
        <sz val="8"/>
        <rFont val="Times New Roman"/>
        <family val="1"/>
      </rPr>
      <t xml:space="preserve"> (117,5+250 г/л)</t>
    </r>
  </si>
  <si>
    <t>Пшеница и ячмень яровые и озимые, сахарная свекла</t>
  </si>
  <si>
    <r>
      <t xml:space="preserve">ИНФИНИТО, КЭ </t>
    </r>
    <r>
      <rPr>
        <b/>
        <sz val="8"/>
        <rFont val="Times New Roman"/>
        <family val="1"/>
      </rPr>
      <t>(62,5+625 г/л)</t>
    </r>
  </si>
  <si>
    <r>
      <t xml:space="preserve">КАБРИО ТОП, ВДГ </t>
    </r>
    <r>
      <rPr>
        <b/>
        <sz val="8"/>
        <rFont val="Times New Roman"/>
        <family val="1"/>
      </rPr>
      <t>(50+550 г/кг)</t>
    </r>
  </si>
  <si>
    <r>
      <t xml:space="preserve">КАНТУС, ВДГ </t>
    </r>
    <r>
      <rPr>
        <b/>
        <sz val="8"/>
        <rFont val="Times New Roman"/>
        <family val="1"/>
      </rPr>
      <t>(500 г/кг)</t>
    </r>
  </si>
  <si>
    <r>
      <t xml:space="preserve">КАРАМБА, КЭ </t>
    </r>
    <r>
      <rPr>
        <b/>
        <sz val="8"/>
        <rFont val="Times New Roman"/>
        <family val="1"/>
      </rPr>
      <t>(60 г/л)</t>
    </r>
  </si>
  <si>
    <t xml:space="preserve"> Озимый и яровой рапс</t>
  </si>
  <si>
    <r>
      <t xml:space="preserve">КВАДРИС, СК </t>
    </r>
    <r>
      <rPr>
        <b/>
        <sz val="8"/>
        <rFont val="Times New Roman"/>
        <family val="1"/>
      </rPr>
      <t>(250 г/л)</t>
    </r>
  </si>
  <si>
    <t>0,4-3,0</t>
  </si>
  <si>
    <r>
      <t xml:space="preserve">КОЛЛИС, КС </t>
    </r>
    <r>
      <rPr>
        <b/>
        <sz val="8"/>
        <rFont val="Times New Roman"/>
        <family val="1"/>
      </rPr>
      <t>(100+200 г/л)</t>
    </r>
  </si>
  <si>
    <t>0,4-0,64</t>
  </si>
  <si>
    <r>
      <t>КОЛОСАЛЬ ПРО, КМЭ</t>
    </r>
    <r>
      <rPr>
        <b/>
        <sz val="8"/>
        <rFont val="Times New Roman"/>
        <family val="1"/>
      </rPr>
      <t xml:space="preserve"> (300+200 г/л)</t>
    </r>
  </si>
  <si>
    <t>0,3-0,4</t>
  </si>
  <si>
    <t>Пшеница, ячмень, свекла сахарная, рапс</t>
  </si>
  <si>
    <r>
      <t xml:space="preserve">КОЛФУГО СУПЕР, КС </t>
    </r>
    <r>
      <rPr>
        <b/>
        <sz val="8"/>
        <rFont val="Times New Roman"/>
        <family val="1"/>
      </rPr>
      <t>(200 г/л)</t>
    </r>
  </si>
  <si>
    <r>
      <t>КУМУЛУС ДФ, ВДГ</t>
    </r>
    <r>
      <rPr>
        <b/>
        <sz val="8"/>
        <rFont val="Times New Roman"/>
        <family val="1"/>
      </rPr>
      <t xml:space="preserve"> (800 г/кг)</t>
    </r>
  </si>
  <si>
    <t>4,0-8,0</t>
  </si>
  <si>
    <r>
      <t xml:space="preserve">КУРЗАТ Р, СП </t>
    </r>
    <r>
      <rPr>
        <b/>
        <sz val="8"/>
        <rFont val="Times New Roman"/>
        <family val="1"/>
      </rPr>
      <t>(689,5+42 г/кг)</t>
    </r>
  </si>
  <si>
    <r>
      <t xml:space="preserve">МЕРПАН, СП </t>
    </r>
    <r>
      <rPr>
        <b/>
        <sz val="8"/>
        <rFont val="Times New Roman"/>
        <family val="1"/>
      </rPr>
      <t>(500 г/кг)</t>
    </r>
  </si>
  <si>
    <t>ОСИРИС, КЭ (37,5+27,5 г/л)</t>
  </si>
  <si>
    <r>
      <t xml:space="preserve">ПЕННКОЦЕБ, СП </t>
    </r>
    <r>
      <rPr>
        <b/>
        <sz val="8"/>
        <rFont val="Times New Roman"/>
        <family val="1"/>
      </rPr>
      <t>(800 г/кг)</t>
    </r>
  </si>
  <si>
    <t>1,2-3,0</t>
  </si>
  <si>
    <t>Томаты открытого грунта, картофель, виноград</t>
  </si>
  <si>
    <t>ПЕРГАДО М, ВДГ (25+245 г/кг)</t>
  </si>
  <si>
    <r>
      <t>ПИКТОР, КС</t>
    </r>
    <r>
      <rPr>
        <b/>
        <sz val="8"/>
        <rFont val="Times New Roman"/>
        <family val="1"/>
      </rPr>
      <t xml:space="preserve"> (200+200 г/л)</t>
    </r>
  </si>
  <si>
    <t>Подсолнечник, рапс яровой и озимый</t>
  </si>
  <si>
    <r>
      <t xml:space="preserve">ПОЛИРАМ ДФ, ВДГ </t>
    </r>
    <r>
      <rPr>
        <b/>
        <sz val="8"/>
        <rFont val="Times New Roman"/>
        <family val="1"/>
      </rPr>
      <t>(700 г/кг)</t>
    </r>
  </si>
  <si>
    <r>
      <t xml:space="preserve">ПРЕВИКУР, ВК </t>
    </r>
    <r>
      <rPr>
        <b/>
        <sz val="8"/>
        <rFont val="Times New Roman"/>
        <family val="1"/>
      </rPr>
      <t>(607 г/л)</t>
    </r>
  </si>
  <si>
    <t>Огурец открытого грунта</t>
  </si>
  <si>
    <r>
      <t xml:space="preserve">ПРЕВИКУР ЭНЕРДЖИ, ВК </t>
    </r>
    <r>
      <rPr>
        <b/>
        <sz val="8"/>
        <rFont val="Times New Roman"/>
        <family val="1"/>
      </rPr>
      <t>( 530+310 г/л)</t>
    </r>
  </si>
  <si>
    <r>
      <t xml:space="preserve">ПРОЗАРО, КЭ </t>
    </r>
    <r>
      <rPr>
        <b/>
        <sz val="8"/>
        <rFont val="Times New Roman"/>
        <family val="1"/>
      </rPr>
      <t>(125+125 г/л)</t>
    </r>
  </si>
  <si>
    <t>Рапс, пшеница, ячмень</t>
  </si>
  <si>
    <r>
      <t>РЕВУС, КС</t>
    </r>
    <r>
      <rPr>
        <b/>
        <sz val="8"/>
        <rFont val="Times New Roman"/>
        <family val="1"/>
      </rPr>
      <t xml:space="preserve"> (250 г/л)</t>
    </r>
  </si>
  <si>
    <r>
      <t xml:space="preserve">РЕКС С, КС </t>
    </r>
    <r>
      <rPr>
        <b/>
        <sz val="8"/>
        <rFont val="Times New Roman"/>
        <family val="1"/>
      </rPr>
      <t xml:space="preserve">(125 г/л) </t>
    </r>
  </si>
  <si>
    <t>0,6-0,8</t>
  </si>
  <si>
    <r>
      <t xml:space="preserve">РЕКС ДУО, КС </t>
    </r>
    <r>
      <rPr>
        <b/>
        <sz val="8"/>
        <rFont val="Times New Roman"/>
        <family val="1"/>
      </rPr>
      <t xml:space="preserve">(310+187 г/л) </t>
    </r>
  </si>
  <si>
    <t>Пшеница яровая и озимая, ячмень яровой, свекла сахарная</t>
  </si>
  <si>
    <r>
      <t xml:space="preserve">РИАС, КЭ </t>
    </r>
    <r>
      <rPr>
        <b/>
        <sz val="8"/>
        <rFont val="Times New Roman"/>
        <family val="1"/>
      </rPr>
      <t>(150+150 г/л)</t>
    </r>
  </si>
  <si>
    <t>0,3</t>
  </si>
  <si>
    <t xml:space="preserve">Свекла сахарная и столовая </t>
  </si>
  <si>
    <t>Картофель, томат открытого грунта, виноград</t>
  </si>
  <si>
    <r>
      <t xml:space="preserve">РИДОМИЛ ГОЛД МЦ, ВДГ </t>
    </r>
    <r>
      <rPr>
        <b/>
        <sz val="8"/>
        <rFont val="Times New Roman"/>
        <family val="1"/>
      </rPr>
      <t>(640+40 г/кг)</t>
    </r>
  </si>
  <si>
    <t>2,5</t>
  </si>
  <si>
    <r>
      <t xml:space="preserve">РОВРАЛЬ, СП </t>
    </r>
    <r>
      <rPr>
        <b/>
        <sz val="8"/>
        <rFont val="Times New Roman"/>
        <family val="1"/>
      </rPr>
      <t>(500 г/кг)</t>
    </r>
  </si>
  <si>
    <t>Огурец и томат защищенного грунта, подсолнечник</t>
  </si>
  <si>
    <r>
      <t xml:space="preserve">СВИТЧ, ВДГ </t>
    </r>
    <r>
      <rPr>
        <b/>
        <sz val="8"/>
        <rFont val="Times New Roman"/>
        <family val="1"/>
      </rPr>
      <t>(250+375 г/кг)</t>
    </r>
  </si>
  <si>
    <r>
      <t xml:space="preserve">СКОР, КЭ </t>
    </r>
    <r>
      <rPr>
        <b/>
        <sz val="8"/>
        <rFont val="Times New Roman"/>
        <family val="1"/>
      </rPr>
      <t>(250 г/л)</t>
    </r>
  </si>
  <si>
    <t>0,15-0,5</t>
  </si>
  <si>
    <t>Свекла сахарная, плодовые, картофель, морковь, томат о/г</t>
  </si>
  <si>
    <r>
      <t>СЕКТИН ФЕНОМЕН, ВДГ</t>
    </r>
    <r>
      <rPr>
        <b/>
        <sz val="8"/>
        <rFont val="Times New Roman"/>
        <family val="1"/>
      </rPr>
      <t xml:space="preserve"> (100+500 г/кг)</t>
    </r>
  </si>
  <si>
    <t>1,0-1,25</t>
  </si>
  <si>
    <t>Картофель, томат открытого грунта</t>
  </si>
  <si>
    <t>1,5-8,0</t>
  </si>
  <si>
    <r>
      <t xml:space="preserve">СТРОБИ, ВДГ </t>
    </r>
    <r>
      <rPr>
        <b/>
        <sz val="8"/>
        <rFont val="Times New Roman"/>
        <family val="1"/>
      </rPr>
      <t>(500 г/кг)</t>
    </r>
  </si>
  <si>
    <t>0,14-0,4</t>
  </si>
  <si>
    <t>1-1,5</t>
  </si>
  <si>
    <t>Огурец и томат з/г, виноград, земляника, морковь</t>
  </si>
  <si>
    <r>
      <t xml:space="preserve">ТАЛЕНДО, КЭ </t>
    </r>
    <r>
      <rPr>
        <b/>
        <sz val="8"/>
        <rFont val="Times New Roman"/>
        <family val="1"/>
      </rPr>
      <t>(200 г/л)</t>
    </r>
  </si>
  <si>
    <t>0,175-0,225</t>
  </si>
  <si>
    <r>
      <t>ТАНОС, ВДГ</t>
    </r>
    <r>
      <rPr>
        <b/>
        <sz val="8"/>
        <rFont val="Times New Roman"/>
        <family val="1"/>
      </rPr>
      <t xml:space="preserve"> (250+250</t>
    </r>
    <r>
      <rPr>
        <b/>
        <sz val="8"/>
        <color indexed="8"/>
        <rFont val="Times New Roman"/>
        <family val="1"/>
      </rPr>
      <t xml:space="preserve"> г/кг)</t>
    </r>
  </si>
  <si>
    <t>Картофель,томат о/г,лук,подсолнечник,виноград</t>
  </si>
  <si>
    <r>
      <t>ТЕРСЕЛ, ВДГ</t>
    </r>
    <r>
      <rPr>
        <b/>
        <sz val="8"/>
        <rFont val="Times New Roman"/>
        <family val="1"/>
      </rPr>
      <t xml:space="preserve"> (120+40 г/кг)</t>
    </r>
  </si>
  <si>
    <t>ТИЛТ, КЭ (250 г/л)</t>
  </si>
  <si>
    <t>Пшеница, ячмень, овес, рожь озимая, рапс</t>
  </si>
  <si>
    <r>
      <t>ТИОВИТ ДЖЕТ, ВДГ</t>
    </r>
    <r>
      <rPr>
        <b/>
        <sz val="8"/>
        <rFont val="Times New Roman"/>
        <family val="1"/>
      </rPr>
      <t xml:space="preserve"> (800 г/кг)</t>
    </r>
  </si>
  <si>
    <t>Огурец и томат, виноград, кабачки, розы,яблоня</t>
  </si>
  <si>
    <r>
      <t xml:space="preserve">ТОПАЗ, КЭ </t>
    </r>
    <r>
      <rPr>
        <b/>
        <sz val="8"/>
        <rFont val="Times New Roman"/>
        <family val="1"/>
      </rPr>
      <t>(100 г/л)</t>
    </r>
  </si>
  <si>
    <r>
      <t xml:space="preserve">ТОПСИН-М, СП </t>
    </r>
    <r>
      <rPr>
        <b/>
        <sz val="8"/>
        <rFont val="Times New Roman"/>
        <family val="1"/>
      </rPr>
      <t>(700 г/кг)</t>
    </r>
  </si>
  <si>
    <t>0,5 кг / 10 кг</t>
  </si>
  <si>
    <t>Пшеница,ячмень,огурец о/г,свекла сахарная,плодовые</t>
  </si>
  <si>
    <r>
      <t xml:space="preserve">ФАЛЬКОН, КЭ </t>
    </r>
    <r>
      <rPr>
        <b/>
        <sz val="8"/>
        <rFont val="Times New Roman"/>
        <family val="1"/>
      </rPr>
      <t>(250+167+43 г/л)</t>
    </r>
  </si>
  <si>
    <t>Пшеница, ячмень, рожь озимая, свекла сахарная</t>
  </si>
  <si>
    <t>ФИТОЛАВИН-300, ВРК</t>
  </si>
  <si>
    <t>Огурец,томаты,яблоня,земляника</t>
  </si>
  <si>
    <t>2,0-12,0</t>
  </si>
  <si>
    <t>Огурец,томаты</t>
  </si>
  <si>
    <r>
      <t>ФОЛИКУР, КЭ</t>
    </r>
    <r>
      <rPr>
        <b/>
        <sz val="8"/>
        <rFont val="Times New Roman"/>
        <family val="1"/>
      </rPr>
      <t xml:space="preserve"> (250 г/л)</t>
    </r>
  </si>
  <si>
    <t>0,5-1</t>
  </si>
  <si>
    <r>
      <t xml:space="preserve">АВРОРЕКС, КЭ </t>
    </r>
    <r>
      <rPr>
        <b/>
        <sz val="8"/>
        <rFont val="Times New Roman"/>
        <family val="1"/>
      </rPr>
      <t>(332+21</t>
    </r>
    <r>
      <rPr>
        <b/>
        <sz val="8"/>
        <color indexed="8"/>
        <rFont val="Times New Roman"/>
        <family val="1"/>
      </rPr>
      <t xml:space="preserve"> г/л)</t>
    </r>
  </si>
  <si>
    <r>
      <t>АДЕНГО, КС</t>
    </r>
    <r>
      <rPr>
        <b/>
        <sz val="8"/>
        <rFont val="Times New Roman"/>
        <family val="1"/>
      </rPr>
      <t xml:space="preserve"> (225+90+150 </t>
    </r>
    <r>
      <rPr>
        <b/>
        <sz val="8"/>
        <color indexed="8"/>
        <rFont val="Times New Roman"/>
        <family val="1"/>
      </rPr>
      <t>г/л)</t>
    </r>
  </si>
  <si>
    <r>
      <t>АМИНОПЕЛИК, ВР</t>
    </r>
    <r>
      <rPr>
        <b/>
        <sz val="8"/>
        <rFont val="Times New Roman"/>
        <family val="1"/>
      </rPr>
      <t xml:space="preserve"> (600 г/л)</t>
    </r>
  </si>
  <si>
    <r>
      <t>БЕТАНАЛ МАКСПРО, КЭ</t>
    </r>
    <r>
      <rPr>
        <b/>
        <sz val="7"/>
        <rFont val="Times New Roman"/>
        <family val="1"/>
      </rPr>
      <t xml:space="preserve"> (75+60+47+27 г/л)</t>
    </r>
  </si>
  <si>
    <t>Свекла сахарная, столовая ( кроме пучкового товара), кормовая</t>
  </si>
  <si>
    <r>
      <t>ВИКТОР, СК</t>
    </r>
    <r>
      <rPr>
        <b/>
        <sz val="8"/>
        <rFont val="Times New Roman"/>
        <family val="1"/>
      </rPr>
      <t xml:space="preserve"> (200+100+100+80 г/л) </t>
    </r>
  </si>
  <si>
    <r>
      <t xml:space="preserve">ГАЛАКСИ ТОП, ВК </t>
    </r>
    <r>
      <rPr>
        <b/>
        <sz val="8"/>
        <rFont val="Times New Roman"/>
        <family val="1"/>
      </rPr>
      <t>(320+160 г/л)</t>
    </r>
  </si>
  <si>
    <r>
      <t>ГАРДО ГОЛД, КС</t>
    </r>
    <r>
      <rPr>
        <b/>
        <sz val="8"/>
        <rFont val="Times New Roman"/>
        <family val="1"/>
      </rPr>
      <t xml:space="preserve"> (312,5+187,5 г/л) </t>
    </r>
  </si>
  <si>
    <r>
      <t>ИННОВЕЙТ, КС</t>
    </r>
    <r>
      <rPr>
        <b/>
        <sz val="8"/>
        <rFont val="Times New Roman"/>
        <family val="1"/>
      </rPr>
      <t xml:space="preserve"> (240 г/л) + ФОРТУНА, Ж </t>
    </r>
  </si>
  <si>
    <t>5 л + 2х5 л</t>
  </si>
  <si>
    <t>20,0-30,0 га</t>
  </si>
  <si>
    <r>
      <t>ИННОВЕЙТ, КС</t>
    </r>
    <r>
      <rPr>
        <b/>
        <sz val="7"/>
        <rFont val="Times New Roman"/>
        <family val="1"/>
      </rPr>
      <t xml:space="preserve"> (240 г/л)</t>
    </r>
    <r>
      <rPr>
        <b/>
        <sz val="8"/>
        <rFont val="Times New Roman"/>
        <family val="1"/>
      </rPr>
      <t xml:space="preserve"> + АТОН, ВДГ</t>
    </r>
    <r>
      <rPr>
        <b/>
        <sz val="7"/>
        <rFont val="Times New Roman"/>
        <family val="1"/>
      </rPr>
      <t xml:space="preserve"> (750 г/кг) </t>
    </r>
    <r>
      <rPr>
        <b/>
        <sz val="8"/>
        <rFont val="Times New Roman"/>
        <family val="1"/>
      </rPr>
      <t xml:space="preserve">+ ФОРТУНА, Ж </t>
    </r>
  </si>
  <si>
    <t>5 л + 2х0,25 кг + 10 л</t>
  </si>
  <si>
    <r>
      <t xml:space="preserve">ЛИНТУР, ВДГ </t>
    </r>
    <r>
      <rPr>
        <b/>
        <sz val="8"/>
        <rFont val="Times New Roman"/>
        <family val="1"/>
      </rPr>
      <t>(659+41 г/кг)</t>
    </r>
  </si>
  <si>
    <t>10 л + 10 л</t>
  </si>
  <si>
    <r>
      <t>ПАЛЛАС 45, МД</t>
    </r>
    <r>
      <rPr>
        <b/>
        <sz val="8"/>
        <rFont val="Times New Roman"/>
        <family val="1"/>
      </rPr>
      <t xml:space="preserve"> (45+90 г/л)</t>
    </r>
  </si>
  <si>
    <t>Пшеница, ячмень, рожь, кукуруза на зерно, лен-долгунец</t>
  </si>
  <si>
    <t>Картофель, морковь, подсолнечник (семена, масло)</t>
  </si>
  <si>
    <r>
      <t xml:space="preserve">САЛЬСА, СП </t>
    </r>
    <r>
      <rPr>
        <b/>
        <sz val="8"/>
        <rFont val="Times New Roman"/>
        <family val="1"/>
      </rPr>
      <t xml:space="preserve">(750 г/кг) </t>
    </r>
  </si>
  <si>
    <t>Лук,капуста белокочанная, подсолнечник</t>
  </si>
  <si>
    <t>Лук,капуста белокочанная, морковь, подсолнечник</t>
  </si>
  <si>
    <t xml:space="preserve">Кукуруза, соя, подсолнечник, виды свеклы </t>
  </si>
  <si>
    <r>
      <t>ФЮЗИЛАД ФОРТЕ, КЭ</t>
    </r>
    <r>
      <rPr>
        <b/>
        <sz val="8"/>
        <rFont val="Times New Roman"/>
        <family val="1"/>
      </rPr>
      <t xml:space="preserve"> (150 г/л) </t>
    </r>
  </si>
  <si>
    <t>Кукуруза на зерно, соя, подсолнечник</t>
  </si>
  <si>
    <r>
      <t xml:space="preserve">ЦЕНТУРИОН, КЭ </t>
    </r>
    <r>
      <rPr>
        <b/>
        <sz val="8"/>
        <rFont val="Times New Roman"/>
        <family val="1"/>
      </rPr>
      <t>(240 г/л) без адъюванта</t>
    </r>
  </si>
  <si>
    <t>Свекла сахарная и кормовая, рапс, капуста, лен-долгунец</t>
  </si>
  <si>
    <r>
      <t xml:space="preserve">ЭВЕРЕСТ, ВДГ </t>
    </r>
    <r>
      <rPr>
        <b/>
        <sz val="8"/>
        <rFont val="Times New Roman"/>
        <family val="1"/>
      </rPr>
      <t>(700 г/кг)</t>
    </r>
  </si>
  <si>
    <t>0,042-0,07</t>
  </si>
  <si>
    <r>
      <t xml:space="preserve">ЭЛЮМИС, МД </t>
    </r>
    <r>
      <rPr>
        <b/>
        <sz val="8"/>
        <rFont val="Times New Roman"/>
        <family val="1"/>
      </rPr>
      <t>(75+30 г/л)</t>
    </r>
  </si>
  <si>
    <r>
      <t xml:space="preserve">ГЛИДЕР, ВР </t>
    </r>
    <r>
      <rPr>
        <b/>
        <sz val="8"/>
        <rFont val="Times New Roman"/>
        <family val="1"/>
      </rPr>
      <t xml:space="preserve">(360 г/л) / </t>
    </r>
  </si>
  <si>
    <t>1 л / 20 л</t>
  </si>
  <si>
    <r>
      <t>САНГЛИ, ВР</t>
    </r>
    <r>
      <rPr>
        <b/>
        <sz val="8"/>
        <rFont val="Times New Roman"/>
        <family val="1"/>
      </rPr>
      <t xml:space="preserve"> (360 г/л)</t>
    </r>
  </si>
  <si>
    <r>
      <t>ТОРНАДО 500, ВР</t>
    </r>
    <r>
      <rPr>
        <b/>
        <sz val="8"/>
        <color indexed="8"/>
        <rFont val="Times New Roman"/>
        <family val="1"/>
      </rPr>
      <t xml:space="preserve"> (500 г/л)</t>
    </r>
  </si>
  <si>
    <r>
      <t>БУЦЕФАЛ, КЭ</t>
    </r>
    <r>
      <rPr>
        <b/>
        <sz val="8"/>
        <rFont val="Times New Roman"/>
        <family val="1"/>
      </rPr>
      <t xml:space="preserve"> (480 г/л)</t>
    </r>
  </si>
  <si>
    <t>Подсолнечник, горох, картофель, морковь, рапс</t>
  </si>
  <si>
    <r>
      <t xml:space="preserve">СПУР, КЭ </t>
    </r>
    <r>
      <rPr>
        <b/>
        <sz val="8"/>
        <rFont val="Times New Roman"/>
        <family val="1"/>
      </rPr>
      <t>(220 г/л)</t>
    </r>
  </si>
  <si>
    <t>РАДИФАРМ</t>
  </si>
  <si>
    <t>ВАЛАГРО</t>
  </si>
  <si>
    <t>Удобрение для развития корневой системы всех с/х культур</t>
  </si>
  <si>
    <r>
      <t>АПОЛЛО, КС</t>
    </r>
    <r>
      <rPr>
        <b/>
        <sz val="8"/>
        <rFont val="Times New Roman"/>
        <family val="1"/>
      </rPr>
      <t xml:space="preserve"> (500 г/л)</t>
    </r>
    <r>
      <rPr>
        <b/>
        <sz val="9"/>
        <rFont val="Times New Roman"/>
        <family val="1"/>
      </rPr>
      <t xml:space="preserve"> </t>
    </r>
  </si>
  <si>
    <t>Зерновые, зернобобовые, виды свеклы, плодовые</t>
  </si>
  <si>
    <t>Зерновые, овощи, картофель, свекла сах., рапс, лен-долгунец</t>
  </si>
  <si>
    <r>
      <t xml:space="preserve">ДУРСБАН, КЭ </t>
    </r>
    <r>
      <rPr>
        <b/>
        <sz val="8"/>
        <rFont val="Times New Roman"/>
        <family val="1"/>
      </rPr>
      <t>(480 г/л)</t>
    </r>
  </si>
  <si>
    <t>Зерновые,овощные,картофель, рапс, горох, свекла сахарная</t>
  </si>
  <si>
    <t>Пшеница,ячмень, картофель, капуста, рапс, свекла сахарная</t>
  </si>
  <si>
    <t>Зерновые, овощные, картофель, рапс, горох, свекла сахарная</t>
  </si>
  <si>
    <t>Пшеница, ячмень, картофель, рапс, яблоня, виноград</t>
  </si>
  <si>
    <t>Зерновые, горох, огурцы и томаты з/г, капуста, плодовые, лен</t>
  </si>
  <si>
    <t>Яблоня, сахарная свекла, картофель</t>
  </si>
  <si>
    <t>Пшеница, ячмень, картофель, виды свеклы, рапс, горох</t>
  </si>
  <si>
    <t>Зерновые, горох, огурцы, томаты, капуста, плодовые, лен</t>
  </si>
  <si>
    <t>Яблоня, пшеница озимая</t>
  </si>
  <si>
    <t>Пшеница, овес, ячмень, капуста, горох</t>
  </si>
  <si>
    <t>АЛИРИН-Б, СП (фунгицид)</t>
  </si>
  <si>
    <t>АБТ</t>
  </si>
  <si>
    <t>60 г</t>
  </si>
  <si>
    <t xml:space="preserve"> 2,0-5,0 г/т, 5-150 г/га</t>
  </si>
  <si>
    <t>Огурец,томат,пшеница, картофель, яблоня</t>
  </si>
  <si>
    <t>АЛИРИН-Б, СП модиф. (фунгицид)</t>
  </si>
  <si>
    <t>120 г</t>
  </si>
  <si>
    <t>БАКТОФИТ, СК (фунгицид)</t>
  </si>
  <si>
    <t>СИББИОФАРМ</t>
  </si>
  <si>
    <t>28 л</t>
  </si>
  <si>
    <t>3 л/т, 2 л/га</t>
  </si>
  <si>
    <t>Зерновые, овощные, плодово-ягодные</t>
  </si>
  <si>
    <t>БАКТОФИТ, СП (фунгицид)</t>
  </si>
  <si>
    <t>2,0-7,0 кг/га</t>
  </si>
  <si>
    <t>БИТОКСИБАЦИЛЛИН, П (инсектицид)</t>
  </si>
  <si>
    <t>1,5 кг/га</t>
  </si>
  <si>
    <t>Картофель, овошные, плодово-ягодные, свекла сахарная</t>
  </si>
  <si>
    <t>ВИТАПЛАН, СП (фунгицид) *</t>
  </si>
  <si>
    <t>200 г</t>
  </si>
  <si>
    <t>20 г/т, 40-120 г/га</t>
  </si>
  <si>
    <t>Зерновые, картофель, капуста, лук, морковь, рапс</t>
  </si>
  <si>
    <t>ГАМАИР, СП (фунгицид)</t>
  </si>
  <si>
    <t>ГАМАИР, КС (фунгицид)</t>
  </si>
  <si>
    <t>5,0-10,0 л/га</t>
  </si>
  <si>
    <t>Огурец и томат защищенного грунта</t>
  </si>
  <si>
    <t>ГИББЕРСИБ (стимулятор и регулятор)</t>
  </si>
  <si>
    <t>0,006-1,2 кг/га</t>
  </si>
  <si>
    <t>Овощные, виноград</t>
  </si>
  <si>
    <t>ГЛИОКЛАДИН, СП (фунгицид)</t>
  </si>
  <si>
    <t>60 г/га</t>
  </si>
  <si>
    <t>ГЛИОКЛАДИН, ТАБ (фунгицид)</t>
  </si>
  <si>
    <t>1000 таб.</t>
  </si>
  <si>
    <t>1 таб/раст</t>
  </si>
  <si>
    <t>ГЛИОКЛАДИН, СК (фунгицид)</t>
  </si>
  <si>
    <t>140 мл/га</t>
  </si>
  <si>
    <t>ЛЕПИДОЦИД, П (инсектицид)</t>
  </si>
  <si>
    <t>1,0-3,0 кг/га</t>
  </si>
  <si>
    <t>Картофель, овошные, плодово-ягодные, пшеница яровая</t>
  </si>
  <si>
    <t>ЛЕПИДОЦИД, СК (инсектицид)</t>
  </si>
  <si>
    <t>1,0-3,0 л/га</t>
  </si>
  <si>
    <t>ЛЕПИДОЦИД, СКМ (инсектицид)</t>
  </si>
  <si>
    <t>3,0 л/га</t>
  </si>
  <si>
    <t>ПЛАНРИЗ, Ж (фунгицид)</t>
  </si>
  <si>
    <t>Зерновые, картофель, огурец з/г, капуста, свекла сахарная</t>
  </si>
  <si>
    <t>СТЕРНИФАГ, СП                                       (фунгицид и стернеразложитель)</t>
  </si>
  <si>
    <t>400 г</t>
  </si>
  <si>
    <t>80 г/га</t>
  </si>
  <si>
    <t>Зерновые, кукуруза, подсолнечник, картофель, соя</t>
  </si>
  <si>
    <t>ТРИХОЦИН, СП (фунгицид) *</t>
  </si>
  <si>
    <t>30 г</t>
  </si>
  <si>
    <t>20-30 г/т,20-80 г/га</t>
  </si>
  <si>
    <t>Зерновые, рапс, картофель, морковь, капуста, сахарная свекла</t>
  </si>
  <si>
    <t>Пшеница, ячмень, овес, рожь озимая, овес, подсолнечник</t>
  </si>
  <si>
    <t>Пшеница, ячмень, овес, рожь озимая</t>
  </si>
  <si>
    <t>Пшеница, ячмень, кукуруза, лен-долгунец, картофель</t>
  </si>
  <si>
    <t>15л + 1кг</t>
  </si>
  <si>
    <r>
      <t>СЕРТИКОР, КС</t>
    </r>
    <r>
      <rPr>
        <b/>
        <sz val="8"/>
        <rFont val="Times New Roman"/>
        <family val="1"/>
      </rPr>
      <t xml:space="preserve"> (30+20 г/л)</t>
    </r>
  </si>
  <si>
    <r>
      <t xml:space="preserve">ФОРС, МКС </t>
    </r>
    <r>
      <rPr>
        <b/>
        <sz val="8"/>
        <rFont val="Times New Roman"/>
        <family val="1"/>
      </rPr>
      <t>(200 г/л)</t>
    </r>
  </si>
  <si>
    <r>
      <t>ФОРС ЗЕА, КС</t>
    </r>
    <r>
      <rPr>
        <b/>
        <sz val="8"/>
        <rFont val="Times New Roman"/>
        <family val="1"/>
      </rPr>
      <t>(200+80 г/л)</t>
    </r>
  </si>
  <si>
    <r>
      <t xml:space="preserve">ФУРАДАН, ТПС </t>
    </r>
    <r>
      <rPr>
        <b/>
        <sz val="8"/>
        <rFont val="Times New Roman"/>
        <family val="1"/>
      </rPr>
      <t>(350</t>
    </r>
    <r>
      <rPr>
        <b/>
        <sz val="8"/>
        <color indexed="8"/>
        <rFont val="Times New Roman"/>
        <family val="1"/>
      </rPr>
      <t xml:space="preserve"> г/л)</t>
    </r>
  </si>
  <si>
    <t>Пшеница, ячмень, рожь озимая, овес, клевер, рис</t>
  </si>
  <si>
    <t>БИОНЕТ +</t>
  </si>
  <si>
    <t>5 л / 20 л</t>
  </si>
  <si>
    <t>0,3 л на 1м2</t>
  </si>
  <si>
    <t xml:space="preserve">Обеззараживание тепличных конструкций, стекол, оборудования </t>
  </si>
  <si>
    <t>Обеззараживание тепличных конструкций, стекол</t>
  </si>
  <si>
    <t>КИКСТАРТ</t>
  </si>
  <si>
    <t xml:space="preserve"> 20 л</t>
  </si>
  <si>
    <t>СИД 2000</t>
  </si>
  <si>
    <t xml:space="preserve"> 10 л</t>
  </si>
  <si>
    <t>Обеззараживание труб водоснабжения, капельниц</t>
  </si>
  <si>
    <r>
      <t>ЛАТИСС, КЭ</t>
    </r>
    <r>
      <rPr>
        <b/>
        <sz val="8"/>
        <rFont val="Times New Roman"/>
        <family val="1"/>
      </rPr>
      <t xml:space="preserve"> (900 г/л)</t>
    </r>
  </si>
  <si>
    <r>
      <t xml:space="preserve">ОЛЕМИКС, </t>
    </r>
    <r>
      <rPr>
        <b/>
        <sz val="8"/>
        <rFont val="Times New Roman"/>
        <family val="1"/>
      </rPr>
      <t>(840 г/л)</t>
    </r>
  </si>
  <si>
    <t xml:space="preserve">РАПСОЛ ЭКСТРА, МК </t>
  </si>
  <si>
    <r>
      <t>РАТОЛ, МЯГКИЙ БРИКЕТ</t>
    </r>
    <r>
      <rPr>
        <b/>
        <sz val="8"/>
        <rFont val="Times New Roman"/>
        <family val="1"/>
      </rPr>
      <t xml:space="preserve"> (0,01%)</t>
    </r>
  </si>
  <si>
    <r>
      <t>ШТОРМ, Б</t>
    </r>
    <r>
      <rPr>
        <b/>
        <sz val="8"/>
        <rFont val="Times New Roman"/>
        <family val="1"/>
      </rPr>
      <t xml:space="preserve"> (0,05 г/кг) </t>
    </r>
    <r>
      <rPr>
        <b/>
        <sz val="9"/>
        <rFont val="Times New Roman"/>
        <family val="1"/>
      </rPr>
      <t>4 гр</t>
    </r>
    <r>
      <rPr>
        <b/>
        <sz val="8"/>
        <rFont val="Times New Roman"/>
        <family val="1"/>
      </rPr>
      <t xml:space="preserve"> </t>
    </r>
  </si>
  <si>
    <t>Помещение под картофель, картофель</t>
  </si>
  <si>
    <r>
      <t xml:space="preserve">АБАКУС УЛЬТРА, СЭ </t>
    </r>
    <r>
      <rPr>
        <b/>
        <sz val="8"/>
        <rFont val="Times New Roman"/>
        <family val="1"/>
      </rPr>
      <t xml:space="preserve">(62,5+62,5 г/л) </t>
    </r>
  </si>
  <si>
    <t>Картофель, огурцы, томаты, лук, плодовые, лен-долгунец</t>
  </si>
  <si>
    <r>
      <t>АКАНТО ПЛЮС, КС</t>
    </r>
    <r>
      <rPr>
        <b/>
        <sz val="8"/>
        <rFont val="Times New Roman"/>
        <family val="1"/>
      </rPr>
      <t xml:space="preserve"> (200+80 г/кг )</t>
    </r>
  </si>
  <si>
    <t>Пшеница, ячмень, рожь озимая, овес, свекла сахарная</t>
  </si>
  <si>
    <r>
      <t>АЛЬТО ТУРБО, КЭ</t>
    </r>
    <r>
      <rPr>
        <b/>
        <sz val="8"/>
        <rFont val="Times New Roman"/>
        <family val="1"/>
      </rPr>
      <t xml:space="preserve"> (250+160 г/л)</t>
    </r>
  </si>
  <si>
    <t>Пшеница, ячмень, свекла сахарная</t>
  </si>
  <si>
    <r>
      <t xml:space="preserve">БЕЛЛИС, ВДГ </t>
    </r>
    <r>
      <rPr>
        <b/>
        <sz val="8"/>
        <rFont val="Times New Roman"/>
        <family val="1"/>
      </rPr>
      <t>(252+128 г/кг)</t>
    </r>
  </si>
  <si>
    <t>Картофель, пшеница, ячмень, лук и томат (семенные посевы)</t>
  </si>
  <si>
    <r>
      <t>ВИВАНДО, КС</t>
    </r>
    <r>
      <rPr>
        <b/>
        <sz val="8"/>
        <rFont val="Times New Roman"/>
        <family val="1"/>
      </rPr>
      <t xml:space="preserve"> (500г/л)</t>
    </r>
  </si>
  <si>
    <r>
      <t>ЗАМИР, ВЭ</t>
    </r>
    <r>
      <rPr>
        <b/>
        <sz val="8"/>
        <rFont val="Times New Roman"/>
        <family val="1"/>
      </rPr>
      <t xml:space="preserve"> (267+133 г/л)</t>
    </r>
  </si>
  <si>
    <t>Озимый и яровой рапс</t>
  </si>
  <si>
    <t>Пшеница, ячмень, рожь озимая, подсолнечник, яблоня</t>
  </si>
  <si>
    <r>
      <t>КОСАЙД 2000, ВДГ</t>
    </r>
    <r>
      <rPr>
        <b/>
        <sz val="8"/>
        <rFont val="Times New Roman"/>
        <family val="1"/>
      </rPr>
      <t xml:space="preserve"> (350 г/кг)</t>
    </r>
  </si>
  <si>
    <t>Картофель, лук, томат о/г, яблоня, виноград</t>
  </si>
  <si>
    <t>Виноград, яблоня, груша, айва</t>
  </si>
  <si>
    <r>
      <t xml:space="preserve">ОПТИМО, КЭ </t>
    </r>
    <r>
      <rPr>
        <b/>
        <sz val="8"/>
        <rFont val="Times New Roman"/>
        <family val="1"/>
      </rPr>
      <t>(200 г/л)</t>
    </r>
  </si>
  <si>
    <t>Кукуруза, соя</t>
  </si>
  <si>
    <t>Картофель, виноград, яблоня, груша</t>
  </si>
  <si>
    <r>
      <t>ПРИВЕНТ, СП</t>
    </r>
    <r>
      <rPr>
        <b/>
        <sz val="8"/>
        <rFont val="Times New Roman"/>
        <family val="1"/>
      </rPr>
      <t xml:space="preserve"> (250 г/кг)</t>
    </r>
  </si>
  <si>
    <t>Зерновые, огурцы, томаты, земляника, розы, яблоня</t>
  </si>
  <si>
    <t>Картофель, томат о/г, лук на репку</t>
  </si>
  <si>
    <t>РАПИД ГОЛД ПЛЮС, СП             (290г/кг+120г/кг+40г/кг)</t>
  </si>
  <si>
    <r>
      <t>ФИТОПЛАЗМИН, ВРК</t>
    </r>
    <r>
      <rPr>
        <b/>
        <sz val="8"/>
        <rFont val="Times New Roman"/>
        <family val="1"/>
      </rPr>
      <t xml:space="preserve"> (200 г/л) </t>
    </r>
  </si>
  <si>
    <r>
      <t>ФЛЕКСИТИ, КС</t>
    </r>
    <r>
      <rPr>
        <b/>
        <sz val="8"/>
        <rFont val="Times New Roman"/>
        <family val="1"/>
      </rPr>
      <t xml:space="preserve"> (300 г/л)</t>
    </r>
  </si>
  <si>
    <t>Рублевые цены действительны с 01.07.2014 г. по 31.12.2014 г.</t>
  </si>
  <si>
    <r>
      <t xml:space="preserve">АТРИБУТ, ВГ </t>
    </r>
    <r>
      <rPr>
        <b/>
        <sz val="8"/>
        <rFont val="Times New Roman"/>
        <family val="1"/>
      </rPr>
      <t>(700 г/кг)</t>
    </r>
  </si>
  <si>
    <t>3 кг</t>
  </si>
  <si>
    <t>Пшеница яровая и озимая, рожь, тритикале</t>
  </si>
  <si>
    <t>Пшеница, ячмень, рожь озимая, картофель</t>
  </si>
  <si>
    <t>Картофель, томат,огурец, яблоня, сахарная свекла, виноград</t>
  </si>
  <si>
    <r>
      <t xml:space="preserve">АФАЛОН, КС </t>
    </r>
    <r>
      <rPr>
        <b/>
        <sz val="8"/>
        <rFont val="Times New Roman"/>
        <family val="1"/>
      </rPr>
      <t>(450 г/л) *</t>
    </r>
  </si>
  <si>
    <t xml:space="preserve">       Норма          расхода                       кг,  л/га</t>
  </si>
  <si>
    <t>ДИАНАТ / БАНВЕЛ</t>
  </si>
  <si>
    <r>
      <t xml:space="preserve">ИМКВАНТ, ВР </t>
    </r>
    <r>
      <rPr>
        <b/>
        <sz val="8"/>
        <rFont val="Times New Roman"/>
        <family val="1"/>
      </rPr>
      <t>(40 г/л)</t>
    </r>
  </si>
  <si>
    <t>ПУЛЬСАР</t>
  </si>
  <si>
    <t>0,75-1,1</t>
  </si>
  <si>
    <r>
      <t>МАУЗЕР, СП / МЕТМЕТИЛ, ВДГ (</t>
    </r>
    <r>
      <rPr>
        <b/>
        <sz val="8"/>
        <rFont val="Times New Roman"/>
        <family val="1"/>
      </rPr>
      <t>600 г/кг)</t>
    </r>
  </si>
  <si>
    <r>
      <t>СУПЕРСТАР, ВДГ</t>
    </r>
    <r>
      <rPr>
        <b/>
        <sz val="8"/>
        <color indexed="8"/>
        <rFont val="Times New Roman"/>
        <family val="1"/>
      </rPr>
      <t xml:space="preserve"> (750 г/кг)</t>
    </r>
  </si>
  <si>
    <r>
      <t xml:space="preserve">ТИФЕНС, ВДГ </t>
    </r>
    <r>
      <rPr>
        <b/>
        <sz val="8"/>
        <rFont val="Times New Roman"/>
        <family val="1"/>
      </rPr>
      <t>(750 г/кг)</t>
    </r>
  </si>
  <si>
    <r>
      <t>ЕВРОДИМ</t>
    </r>
    <r>
      <rPr>
        <b/>
        <sz val="9"/>
        <rFont val="Times New Roman"/>
        <family val="1"/>
      </rPr>
      <t xml:space="preserve">, КЭ </t>
    </r>
    <r>
      <rPr>
        <b/>
        <sz val="8"/>
        <rFont val="Times New Roman"/>
        <family val="1"/>
      </rPr>
      <t xml:space="preserve">(400 г/л) </t>
    </r>
  </si>
  <si>
    <t>1 кг/ 10 кг/ 20 кг</t>
  </si>
  <si>
    <r>
      <t>ДЕДМАЙС, ГР (2,5 г/кг)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(бродифакум)</t>
    </r>
  </si>
  <si>
    <r>
      <rPr>
        <b/>
        <sz val="24"/>
        <color indexed="8"/>
        <rFont val="Cambria"/>
        <family val="1"/>
      </rPr>
      <t>ООО  «Русторг»</t>
    </r>
    <r>
      <rPr>
        <b/>
        <sz val="14"/>
        <color indexed="8"/>
        <rFont val="Cambria"/>
        <family val="1"/>
      </rPr>
      <t xml:space="preserve">
</t>
    </r>
    <r>
      <rPr>
        <b/>
        <sz val="14"/>
        <color indexed="8"/>
        <rFont val="Calibri"/>
        <family val="2"/>
      </rPr>
      <t>115114,г. Москва,Дербеневская набережная,д.7, стр.2 ИНН/КПП 7725761037/772501001             
р/с: 40702810000000094207
В «ВТБ 24» (ЗАО ) г. Москва  к/с: 30101810100000000716 БИК: 044525716
тел./факс 8(926)142-45-44 Тимур ; E-mail: sakaev.timur@yandex.ru
Прайс 2014 г.  От 08.07.2014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</si>
</sst>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0.0"/>
    <numFmt numFmtId="166" formatCode="0.000%"/>
    <numFmt numFmtId="167" formatCode="mm/yy"/>
  </numFmts>
  <fonts count="61">
    <font>
      <sz val="10"/>
      <name val="Arial Cyr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4"/>
      <name val="Arial Cyr"/>
      <family val="2"/>
    </font>
    <font>
      <b/>
      <sz val="8"/>
      <name val="Times New Roman"/>
      <family val="1"/>
    </font>
    <font>
      <b/>
      <sz val="13.5"/>
      <name val="Courier New"/>
      <family val="3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7"/>
      <color indexed="8"/>
      <name val="Times New Roman"/>
      <family val="1"/>
    </font>
    <font>
      <sz val="8"/>
      <name val="Arial Cyr"/>
      <family val="2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7"/>
      <name val="Arial Cyr"/>
      <family val="2"/>
    </font>
    <font>
      <b/>
      <sz val="8.5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Cambria"/>
      <family val="1"/>
    </font>
    <font>
      <b/>
      <sz val="24"/>
      <color indexed="8"/>
      <name val="Cambria"/>
      <family val="1"/>
    </font>
    <font>
      <b/>
      <sz val="20"/>
      <color indexed="8"/>
      <name val="Cambria"/>
      <family val="1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1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65" fontId="6" fillId="0" borderId="11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3" fillId="33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vertical="center"/>
    </xf>
    <xf numFmtId="165" fontId="6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4" fontId="13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6" fillId="34" borderId="11" xfId="0" applyNumberFormat="1" applyFont="1" applyFill="1" applyBorder="1" applyAlignment="1">
      <alignment horizontal="center" vertical="center" wrapText="1"/>
    </xf>
    <xf numFmtId="4" fontId="13" fillId="33" borderId="0" xfId="0" applyNumberFormat="1" applyFont="1" applyFill="1" applyAlignment="1">
      <alignment vertical="center"/>
    </xf>
    <xf numFmtId="165" fontId="6" fillId="34" borderId="11" xfId="0" applyNumberFormat="1" applyFont="1" applyFill="1" applyBorder="1" applyAlignment="1">
      <alignment horizontal="center" vertical="center" wrapText="1"/>
    </xf>
    <xf numFmtId="4" fontId="0" fillId="34" borderId="0" xfId="0" applyNumberFormat="1" applyFill="1" applyBorder="1" applyAlignment="1">
      <alignment vertical="center"/>
    </xf>
    <xf numFmtId="4" fontId="0" fillId="35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" fontId="6" fillId="33" borderId="21" xfId="0" applyNumberFormat="1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lef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16" fontId="6" fillId="33" borderId="11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4" fontId="6" fillId="33" borderId="27" xfId="0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lef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9" fontId="6" fillId="0" borderId="13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0" fontId="6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4" fontId="4" fillId="33" borderId="38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3829050</xdr:colOff>
      <xdr:row>5</xdr:row>
      <xdr:rowOff>85725</xdr:rowOff>
    </xdr:from>
    <xdr:to>
      <xdr:col>6</xdr:col>
      <xdr:colOff>714375</xdr:colOff>
      <xdr:row>5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895350"/>
          <a:ext cx="7810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6</xdr:col>
      <xdr:colOff>876300</xdr:colOff>
      <xdr:row>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8572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zoomScaleSheetLayoutView="95" zoomScalePageLayoutView="0" workbookViewId="0" topLeftCell="A1">
      <selection activeCell="G446" sqref="B1:G446"/>
    </sheetView>
  </sheetViews>
  <sheetFormatPr defaultColWidth="9.00390625" defaultRowHeight="12.75"/>
  <cols>
    <col min="1" max="1" width="2.25390625" style="5" customWidth="1"/>
    <col min="2" max="2" width="35.625" style="6" customWidth="1"/>
    <col min="3" max="3" width="14.75390625" style="6" customWidth="1"/>
    <col min="4" max="4" width="8.75390625" style="6" customWidth="1"/>
    <col min="5" max="5" width="15.00390625" style="6" customWidth="1"/>
    <col min="6" max="6" width="51.125" style="6" customWidth="1"/>
    <col min="7" max="7" width="12.25390625" style="43" customWidth="1"/>
    <col min="8" max="48" width="9.00390625" style="6" customWidth="1"/>
    <col min="49" max="16384" width="9.125" style="6" customWidth="1"/>
  </cols>
  <sheetData>
    <row r="1" spans="2:7" ht="12.75" customHeight="1">
      <c r="B1" s="118" t="s">
        <v>1271</v>
      </c>
      <c r="C1" s="119"/>
      <c r="D1" s="119"/>
      <c r="E1" s="119"/>
      <c r="F1" s="119"/>
      <c r="G1" s="120"/>
    </row>
    <row r="2" spans="2:7" ht="12.75">
      <c r="B2" s="121"/>
      <c r="C2" s="119"/>
      <c r="D2" s="119"/>
      <c r="E2" s="119"/>
      <c r="F2" s="119"/>
      <c r="G2" s="120"/>
    </row>
    <row r="3" spans="2:7" ht="12.75">
      <c r="B3" s="121"/>
      <c r="C3" s="119"/>
      <c r="D3" s="119"/>
      <c r="E3" s="119"/>
      <c r="F3" s="119"/>
      <c r="G3" s="120"/>
    </row>
    <row r="4" spans="2:7" ht="12.75">
      <c r="B4" s="121"/>
      <c r="C4" s="119"/>
      <c r="D4" s="119"/>
      <c r="E4" s="119"/>
      <c r="F4" s="119"/>
      <c r="G4" s="120"/>
    </row>
    <row r="5" spans="2:7" ht="12.75">
      <c r="B5" s="121"/>
      <c r="C5" s="119"/>
      <c r="D5" s="119"/>
      <c r="E5" s="119"/>
      <c r="F5" s="119"/>
      <c r="G5" s="120"/>
    </row>
    <row r="6" spans="2:7" ht="12.75">
      <c r="B6" s="121"/>
      <c r="C6" s="119"/>
      <c r="D6" s="119"/>
      <c r="E6" s="119"/>
      <c r="F6" s="119"/>
      <c r="G6" s="120"/>
    </row>
    <row r="7" spans="2:7" ht="12.75">
      <c r="B7" s="121"/>
      <c r="C7" s="119"/>
      <c r="D7" s="119"/>
      <c r="E7" s="119"/>
      <c r="F7" s="119"/>
      <c r="G7" s="120"/>
    </row>
    <row r="8" spans="2:7" ht="12.75">
      <c r="B8" s="121"/>
      <c r="C8" s="119"/>
      <c r="D8" s="119"/>
      <c r="E8" s="119"/>
      <c r="F8" s="119"/>
      <c r="G8" s="120"/>
    </row>
    <row r="9" spans="2:7" ht="12.75">
      <c r="B9" s="121"/>
      <c r="C9" s="119"/>
      <c r="D9" s="119"/>
      <c r="E9" s="119"/>
      <c r="F9" s="119"/>
      <c r="G9" s="120"/>
    </row>
    <row r="10" spans="2:7" ht="13.5" thickBot="1">
      <c r="B10" s="122"/>
      <c r="C10" s="123"/>
      <c r="D10" s="123"/>
      <c r="E10" s="123"/>
      <c r="F10" s="123"/>
      <c r="G10" s="124"/>
    </row>
    <row r="11" spans="2:7" ht="33.75" customHeight="1" thickBot="1">
      <c r="B11" s="128" t="s">
        <v>334</v>
      </c>
      <c r="C11" s="129" t="s">
        <v>335</v>
      </c>
      <c r="D11" s="130" t="s">
        <v>31</v>
      </c>
      <c r="E11" s="129" t="s">
        <v>336</v>
      </c>
      <c r="F11" s="129" t="s">
        <v>337</v>
      </c>
      <c r="G11" s="131" t="s">
        <v>330</v>
      </c>
    </row>
    <row r="12" spans="2:7" ht="17.25" customHeight="1" hidden="1">
      <c r="B12" s="128"/>
      <c r="C12" s="129"/>
      <c r="D12" s="130"/>
      <c r="E12" s="129"/>
      <c r="F12" s="129"/>
      <c r="G12" s="131"/>
    </row>
    <row r="13" spans="2:7" ht="19.5" customHeight="1" thickBot="1">
      <c r="B13" s="125" t="s">
        <v>339</v>
      </c>
      <c r="C13" s="125"/>
      <c r="D13" s="125"/>
      <c r="E13" s="125"/>
      <c r="F13" s="125"/>
      <c r="G13" s="125"/>
    </row>
    <row r="14" spans="2:7" ht="12.75" customHeight="1">
      <c r="B14" s="66" t="s">
        <v>340</v>
      </c>
      <c r="C14" s="7" t="s">
        <v>341</v>
      </c>
      <c r="D14" s="25" t="s">
        <v>342</v>
      </c>
      <c r="E14" s="25" t="s">
        <v>343</v>
      </c>
      <c r="F14" s="7" t="s">
        <v>232</v>
      </c>
      <c r="G14" s="67">
        <v>357</v>
      </c>
    </row>
    <row r="15" spans="2:7" ht="12.75" customHeight="1">
      <c r="B15" s="68" t="s">
        <v>344</v>
      </c>
      <c r="C15" s="8" t="s">
        <v>345</v>
      </c>
      <c r="D15" s="10" t="s">
        <v>342</v>
      </c>
      <c r="E15" s="10" t="s">
        <v>346</v>
      </c>
      <c r="F15" s="8" t="s">
        <v>233</v>
      </c>
      <c r="G15" s="69">
        <v>388.5</v>
      </c>
    </row>
    <row r="16" spans="2:7" ht="12.75" customHeight="1">
      <c r="B16" s="68" t="s">
        <v>1099</v>
      </c>
      <c r="C16" s="8" t="s">
        <v>347</v>
      </c>
      <c r="D16" s="10" t="s">
        <v>348</v>
      </c>
      <c r="E16" s="10" t="s">
        <v>349</v>
      </c>
      <c r="F16" s="8" t="s">
        <v>234</v>
      </c>
      <c r="G16" s="69">
        <v>600</v>
      </c>
    </row>
    <row r="17" spans="2:7" ht="12.75" customHeight="1">
      <c r="B17" s="68" t="s">
        <v>1100</v>
      </c>
      <c r="C17" s="8" t="s">
        <v>341</v>
      </c>
      <c r="D17" s="10" t="s">
        <v>348</v>
      </c>
      <c r="E17" s="10" t="s">
        <v>350</v>
      </c>
      <c r="F17" s="8" t="s">
        <v>351</v>
      </c>
      <c r="G17" s="69">
        <v>5072</v>
      </c>
    </row>
    <row r="18" spans="2:7" ht="12.75" customHeight="1">
      <c r="B18" s="68" t="s">
        <v>352</v>
      </c>
      <c r="C18" s="8" t="s">
        <v>345</v>
      </c>
      <c r="D18" s="9" t="s">
        <v>353</v>
      </c>
      <c r="E18" s="10" t="s">
        <v>354</v>
      </c>
      <c r="F18" s="8" t="s">
        <v>235</v>
      </c>
      <c r="G18" s="69">
        <v>5775</v>
      </c>
    </row>
    <row r="19" spans="2:7" ht="12.75" customHeight="1">
      <c r="B19" s="68" t="s">
        <v>355</v>
      </c>
      <c r="C19" s="8" t="s">
        <v>345</v>
      </c>
      <c r="D19" s="9" t="s">
        <v>353</v>
      </c>
      <c r="E19" s="10" t="s">
        <v>356</v>
      </c>
      <c r="F19" s="8" t="s">
        <v>357</v>
      </c>
      <c r="G19" s="69">
        <v>6489</v>
      </c>
    </row>
    <row r="20" spans="2:7" ht="12.75" customHeight="1">
      <c r="B20" s="68" t="s">
        <v>358</v>
      </c>
      <c r="C20" s="8" t="s">
        <v>359</v>
      </c>
      <c r="D20" s="10" t="s">
        <v>348</v>
      </c>
      <c r="E20" s="10" t="s">
        <v>360</v>
      </c>
      <c r="F20" s="8" t="s">
        <v>361</v>
      </c>
      <c r="G20" s="69">
        <v>1006.54</v>
      </c>
    </row>
    <row r="21" spans="2:7" ht="12.75" customHeight="1">
      <c r="B21" s="68" t="s">
        <v>362</v>
      </c>
      <c r="C21" s="8" t="s">
        <v>341</v>
      </c>
      <c r="D21" s="10" t="s">
        <v>348</v>
      </c>
      <c r="E21" s="10" t="s">
        <v>363</v>
      </c>
      <c r="F21" s="8" t="s">
        <v>364</v>
      </c>
      <c r="G21" s="69">
        <v>1817</v>
      </c>
    </row>
    <row r="22" spans="2:7" ht="12.75" customHeight="1">
      <c r="B22" s="68" t="s">
        <v>1101</v>
      </c>
      <c r="C22" s="8" t="s">
        <v>365</v>
      </c>
      <c r="D22" s="10" t="s">
        <v>366</v>
      </c>
      <c r="E22" s="10" t="s">
        <v>367</v>
      </c>
      <c r="F22" s="8" t="s">
        <v>236</v>
      </c>
      <c r="G22" s="69">
        <v>262.9</v>
      </c>
    </row>
    <row r="23" spans="2:7" ht="12.75" customHeight="1">
      <c r="B23" s="68" t="s">
        <v>368</v>
      </c>
      <c r="C23" s="8" t="s">
        <v>369</v>
      </c>
      <c r="D23" s="10" t="s">
        <v>342</v>
      </c>
      <c r="E23" s="26" t="s">
        <v>370</v>
      </c>
      <c r="F23" s="8" t="s">
        <v>371</v>
      </c>
      <c r="G23" s="69">
        <v>693.62</v>
      </c>
    </row>
    <row r="24" spans="2:7" ht="12.75" customHeight="1">
      <c r="B24" s="68" t="s">
        <v>372</v>
      </c>
      <c r="C24" s="8" t="s">
        <v>369</v>
      </c>
      <c r="D24" s="10" t="s">
        <v>342</v>
      </c>
      <c r="E24" s="26" t="s">
        <v>373</v>
      </c>
      <c r="F24" s="8" t="s">
        <v>374</v>
      </c>
      <c r="G24" s="69">
        <v>724.74</v>
      </c>
    </row>
    <row r="25" spans="2:7" ht="12.75" customHeight="1">
      <c r="B25" s="70" t="s">
        <v>375</v>
      </c>
      <c r="C25" s="8" t="s">
        <v>376</v>
      </c>
      <c r="D25" s="9" t="s">
        <v>377</v>
      </c>
      <c r="E25" s="10" t="s">
        <v>378</v>
      </c>
      <c r="F25" s="8" t="s">
        <v>351</v>
      </c>
      <c r="G25" s="69">
        <v>41297.64</v>
      </c>
    </row>
    <row r="26" spans="2:7" ht="12.75" customHeight="1">
      <c r="B26" s="68" t="s">
        <v>379</v>
      </c>
      <c r="C26" s="8" t="s">
        <v>359</v>
      </c>
      <c r="D26" s="10" t="s">
        <v>348</v>
      </c>
      <c r="E26" s="10" t="s">
        <v>380</v>
      </c>
      <c r="F26" s="8" t="s">
        <v>381</v>
      </c>
      <c r="G26" s="69">
        <v>956.98</v>
      </c>
    </row>
    <row r="27" spans="2:7" ht="12.75" customHeight="1">
      <c r="B27" s="68" t="s">
        <v>382</v>
      </c>
      <c r="C27" s="8" t="s">
        <v>365</v>
      </c>
      <c r="D27" s="10" t="s">
        <v>348</v>
      </c>
      <c r="E27" s="26" t="s">
        <v>383</v>
      </c>
      <c r="F27" s="8" t="s">
        <v>384</v>
      </c>
      <c r="G27" s="69">
        <v>1221</v>
      </c>
    </row>
    <row r="28" spans="2:7" ht="12.75" customHeight="1">
      <c r="B28" s="68" t="s">
        <v>385</v>
      </c>
      <c r="C28" s="8" t="s">
        <v>365</v>
      </c>
      <c r="D28" s="10" t="s">
        <v>348</v>
      </c>
      <c r="E28" s="26" t="s">
        <v>386</v>
      </c>
      <c r="F28" s="8" t="s">
        <v>384</v>
      </c>
      <c r="G28" s="69">
        <v>828</v>
      </c>
    </row>
    <row r="29" spans="2:7" ht="12.75" customHeight="1">
      <c r="B29" s="68" t="s">
        <v>1102</v>
      </c>
      <c r="C29" s="8" t="s">
        <v>341</v>
      </c>
      <c r="D29" s="10" t="s">
        <v>348</v>
      </c>
      <c r="E29" s="26" t="s">
        <v>387</v>
      </c>
      <c r="F29" s="8" t="s">
        <v>1103</v>
      </c>
      <c r="G29" s="69">
        <v>1187</v>
      </c>
    </row>
    <row r="30" spans="2:7" ht="12.75" customHeight="1">
      <c r="B30" s="68" t="s">
        <v>388</v>
      </c>
      <c r="C30" s="8" t="s">
        <v>341</v>
      </c>
      <c r="D30" s="10" t="s">
        <v>348</v>
      </c>
      <c r="E30" s="26" t="s">
        <v>389</v>
      </c>
      <c r="F30" s="8" t="s">
        <v>390</v>
      </c>
      <c r="G30" s="69">
        <v>1418</v>
      </c>
    </row>
    <row r="31" spans="2:7" ht="12.75" customHeight="1">
      <c r="B31" s="68" t="s">
        <v>391</v>
      </c>
      <c r="C31" s="8" t="s">
        <v>341</v>
      </c>
      <c r="D31" s="10" t="s">
        <v>348</v>
      </c>
      <c r="E31" s="26" t="s">
        <v>389</v>
      </c>
      <c r="F31" s="8" t="s">
        <v>390</v>
      </c>
      <c r="G31" s="69">
        <v>1113</v>
      </c>
    </row>
    <row r="32" spans="2:7" ht="12.75" customHeight="1">
      <c r="B32" s="68" t="s">
        <v>392</v>
      </c>
      <c r="C32" s="8" t="s">
        <v>341</v>
      </c>
      <c r="D32" s="10" t="s">
        <v>348</v>
      </c>
      <c r="E32" s="26" t="s">
        <v>389</v>
      </c>
      <c r="F32" s="8" t="s">
        <v>390</v>
      </c>
      <c r="G32" s="69">
        <v>869</v>
      </c>
    </row>
    <row r="33" spans="2:7" ht="12.75" customHeight="1">
      <c r="B33" s="68" t="s">
        <v>393</v>
      </c>
      <c r="C33" s="8" t="s">
        <v>359</v>
      </c>
      <c r="D33" s="10" t="s">
        <v>342</v>
      </c>
      <c r="E33" s="26" t="s">
        <v>394</v>
      </c>
      <c r="F33" s="8" t="s">
        <v>395</v>
      </c>
      <c r="G33" s="69">
        <v>507.4</v>
      </c>
    </row>
    <row r="34" spans="2:7" ht="12.75" customHeight="1">
      <c r="B34" s="68" t="s">
        <v>396</v>
      </c>
      <c r="C34" s="8" t="s">
        <v>369</v>
      </c>
      <c r="D34" s="10" t="s">
        <v>348</v>
      </c>
      <c r="E34" s="10" t="s">
        <v>370</v>
      </c>
      <c r="F34" s="8" t="s">
        <v>397</v>
      </c>
      <c r="G34" s="69">
        <v>1244.31</v>
      </c>
    </row>
    <row r="35" spans="2:7" ht="12.75" customHeight="1">
      <c r="B35" s="68" t="s">
        <v>398</v>
      </c>
      <c r="C35" s="8" t="s">
        <v>369</v>
      </c>
      <c r="D35" s="10" t="s">
        <v>342</v>
      </c>
      <c r="E35" s="10" t="s">
        <v>399</v>
      </c>
      <c r="F35" s="8" t="s">
        <v>400</v>
      </c>
      <c r="G35" s="69">
        <v>1287.75</v>
      </c>
    </row>
    <row r="36" spans="2:7" ht="12.75" customHeight="1">
      <c r="B36" s="68" t="s">
        <v>401</v>
      </c>
      <c r="C36" s="8" t="s">
        <v>341</v>
      </c>
      <c r="D36" s="9" t="s">
        <v>402</v>
      </c>
      <c r="E36" s="10" t="s">
        <v>403</v>
      </c>
      <c r="F36" s="8" t="s">
        <v>404</v>
      </c>
      <c r="G36" s="69">
        <v>18727</v>
      </c>
    </row>
    <row r="37" spans="2:7" ht="21.75" customHeight="1">
      <c r="B37" s="68" t="s">
        <v>1104</v>
      </c>
      <c r="C37" s="8" t="s">
        <v>359</v>
      </c>
      <c r="D37" s="10" t="s">
        <v>342</v>
      </c>
      <c r="E37" s="10" t="s">
        <v>386</v>
      </c>
      <c r="F37" s="8" t="s">
        <v>405</v>
      </c>
      <c r="G37" s="69">
        <v>1434.88</v>
      </c>
    </row>
    <row r="38" spans="2:7" ht="12.75" customHeight="1">
      <c r="B38" s="68" t="s">
        <v>1105</v>
      </c>
      <c r="C38" s="8" t="s">
        <v>369</v>
      </c>
      <c r="D38" s="10" t="s">
        <v>342</v>
      </c>
      <c r="E38" s="10" t="s">
        <v>370</v>
      </c>
      <c r="F38" s="8" t="s">
        <v>406</v>
      </c>
      <c r="G38" s="69">
        <v>1297.56</v>
      </c>
    </row>
    <row r="39" spans="2:7" ht="12.75" customHeight="1">
      <c r="B39" s="70" t="s">
        <v>407</v>
      </c>
      <c r="C39" s="8" t="s">
        <v>408</v>
      </c>
      <c r="D39" s="10" t="s">
        <v>348</v>
      </c>
      <c r="E39" s="10" t="s">
        <v>409</v>
      </c>
      <c r="F39" s="8" t="s">
        <v>410</v>
      </c>
      <c r="G39" s="69">
        <v>4686.96</v>
      </c>
    </row>
    <row r="40" spans="2:8" ht="12.75" customHeight="1">
      <c r="B40" s="68" t="s">
        <v>1106</v>
      </c>
      <c r="C40" s="8" t="s">
        <v>359</v>
      </c>
      <c r="D40" s="10" t="s">
        <v>342</v>
      </c>
      <c r="E40" s="10" t="s">
        <v>411</v>
      </c>
      <c r="F40" s="8" t="s">
        <v>412</v>
      </c>
      <c r="G40" s="69">
        <v>523.92</v>
      </c>
      <c r="H40" s="27"/>
    </row>
    <row r="41" spans="2:7" ht="12.75" customHeight="1">
      <c r="B41" s="68" t="s">
        <v>413</v>
      </c>
      <c r="C41" s="8" t="s">
        <v>359</v>
      </c>
      <c r="D41" s="10" t="s">
        <v>348</v>
      </c>
      <c r="E41" s="26" t="s">
        <v>414</v>
      </c>
      <c r="F41" s="8" t="s">
        <v>237</v>
      </c>
      <c r="G41" s="69">
        <v>577.02</v>
      </c>
    </row>
    <row r="42" spans="2:7" ht="12.75" customHeight="1">
      <c r="B42" s="70" t="s">
        <v>416</v>
      </c>
      <c r="C42" s="8" t="s">
        <v>365</v>
      </c>
      <c r="D42" s="10" t="s">
        <v>417</v>
      </c>
      <c r="E42" s="10" t="s">
        <v>418</v>
      </c>
      <c r="F42" s="8" t="s">
        <v>419</v>
      </c>
      <c r="G42" s="69">
        <v>1552.9</v>
      </c>
    </row>
    <row r="43" spans="2:8" ht="12.75" customHeight="1">
      <c r="B43" s="70" t="s">
        <v>420</v>
      </c>
      <c r="C43" s="8" t="s">
        <v>408</v>
      </c>
      <c r="D43" s="10" t="s">
        <v>348</v>
      </c>
      <c r="E43" s="10" t="s">
        <v>418</v>
      </c>
      <c r="F43" s="8" t="s">
        <v>419</v>
      </c>
      <c r="G43" s="69">
        <v>1662.62</v>
      </c>
      <c r="H43" s="27"/>
    </row>
    <row r="44" spans="2:8" ht="12.75" customHeight="1">
      <c r="B44" s="70" t="s">
        <v>247</v>
      </c>
      <c r="C44" s="8" t="s">
        <v>365</v>
      </c>
      <c r="D44" s="10" t="s">
        <v>348</v>
      </c>
      <c r="E44" s="10" t="s">
        <v>421</v>
      </c>
      <c r="F44" s="8" t="s">
        <v>390</v>
      </c>
      <c r="G44" s="69">
        <v>1606.5</v>
      </c>
      <c r="H44" s="27"/>
    </row>
    <row r="45" spans="2:7" ht="12.75" customHeight="1">
      <c r="B45" s="70" t="s">
        <v>422</v>
      </c>
      <c r="C45" s="8" t="s">
        <v>365</v>
      </c>
      <c r="D45" s="10" t="s">
        <v>423</v>
      </c>
      <c r="E45" s="10" t="s">
        <v>421</v>
      </c>
      <c r="F45" s="8" t="s">
        <v>390</v>
      </c>
      <c r="G45" s="69">
        <v>1475</v>
      </c>
    </row>
    <row r="46" spans="2:7" ht="12.75" customHeight="1">
      <c r="B46" s="70" t="s">
        <v>228</v>
      </c>
      <c r="C46" s="8" t="s">
        <v>227</v>
      </c>
      <c r="D46" s="10" t="s">
        <v>366</v>
      </c>
      <c r="E46" s="10" t="s">
        <v>424</v>
      </c>
      <c r="F46" s="8" t="s">
        <v>425</v>
      </c>
      <c r="G46" s="69">
        <v>1198</v>
      </c>
    </row>
    <row r="47" spans="2:7" ht="12.75" customHeight="1">
      <c r="B47" s="70" t="s">
        <v>426</v>
      </c>
      <c r="C47" s="8" t="s">
        <v>376</v>
      </c>
      <c r="D47" s="9" t="s">
        <v>427</v>
      </c>
      <c r="E47" s="10" t="s">
        <v>428</v>
      </c>
      <c r="F47" s="8" t="s">
        <v>429</v>
      </c>
      <c r="G47" s="69">
        <v>12345.63</v>
      </c>
    </row>
    <row r="48" spans="2:7" ht="12.75" customHeight="1">
      <c r="B48" s="71" t="s">
        <v>430</v>
      </c>
      <c r="C48" s="8" t="s">
        <v>376</v>
      </c>
      <c r="D48" s="9" t="s">
        <v>431</v>
      </c>
      <c r="E48" s="10" t="s">
        <v>432</v>
      </c>
      <c r="F48" s="8" t="s">
        <v>429</v>
      </c>
      <c r="G48" s="69">
        <v>2699.84</v>
      </c>
    </row>
    <row r="49" spans="2:7" ht="12.75" customHeight="1">
      <c r="B49" s="70" t="s">
        <v>243</v>
      </c>
      <c r="C49" s="8" t="s">
        <v>376</v>
      </c>
      <c r="D49" s="9" t="s">
        <v>433</v>
      </c>
      <c r="E49" s="10" t="s">
        <v>434</v>
      </c>
      <c r="F49" s="8" t="s">
        <v>435</v>
      </c>
      <c r="G49" s="69">
        <v>12664.94</v>
      </c>
    </row>
    <row r="50" spans="2:7" ht="12.75" customHeight="1">
      <c r="B50" s="70" t="s">
        <v>436</v>
      </c>
      <c r="C50" s="8" t="s">
        <v>437</v>
      </c>
      <c r="D50" s="10" t="s">
        <v>348</v>
      </c>
      <c r="E50" s="10" t="s">
        <v>438</v>
      </c>
      <c r="F50" s="8" t="s">
        <v>439</v>
      </c>
      <c r="G50" s="69">
        <v>1711</v>
      </c>
    </row>
    <row r="51" spans="2:7" ht="12.75" customHeight="1">
      <c r="B51" s="70" t="s">
        <v>440</v>
      </c>
      <c r="C51" s="8" t="s">
        <v>408</v>
      </c>
      <c r="D51" s="10" t="s">
        <v>441</v>
      </c>
      <c r="E51" s="10" t="s">
        <v>442</v>
      </c>
      <c r="F51" s="8" t="s">
        <v>443</v>
      </c>
      <c r="G51" s="69">
        <v>4695.22</v>
      </c>
    </row>
    <row r="52" spans="2:8" ht="12.75" customHeight="1">
      <c r="B52" s="68" t="s">
        <v>444</v>
      </c>
      <c r="C52" s="8" t="s">
        <v>437</v>
      </c>
      <c r="D52" s="10" t="s">
        <v>342</v>
      </c>
      <c r="E52" s="10" t="s">
        <v>343</v>
      </c>
      <c r="F52" s="8" t="s">
        <v>445</v>
      </c>
      <c r="G52" s="69">
        <v>531</v>
      </c>
      <c r="H52" s="27"/>
    </row>
    <row r="53" spans="2:7" ht="12.75" customHeight="1">
      <c r="B53" s="68" t="s">
        <v>446</v>
      </c>
      <c r="C53" s="8" t="s">
        <v>369</v>
      </c>
      <c r="D53" s="10" t="s">
        <v>342</v>
      </c>
      <c r="E53" s="10" t="s">
        <v>380</v>
      </c>
      <c r="F53" s="8" t="s">
        <v>381</v>
      </c>
      <c r="G53" s="69">
        <v>848.71</v>
      </c>
    </row>
    <row r="54" spans="2:7" ht="12.75" customHeight="1">
      <c r="B54" s="68" t="s">
        <v>447</v>
      </c>
      <c r="C54" s="8" t="s">
        <v>359</v>
      </c>
      <c r="D54" s="10" t="s">
        <v>348</v>
      </c>
      <c r="E54" s="10" t="s">
        <v>448</v>
      </c>
      <c r="F54" s="8" t="s">
        <v>449</v>
      </c>
      <c r="G54" s="69">
        <v>938.1</v>
      </c>
    </row>
    <row r="55" spans="2:7" ht="12.75" customHeight="1">
      <c r="B55" s="68" t="s">
        <v>450</v>
      </c>
      <c r="C55" s="8" t="s">
        <v>369</v>
      </c>
      <c r="D55" s="10" t="s">
        <v>342</v>
      </c>
      <c r="E55" s="10" t="s">
        <v>451</v>
      </c>
      <c r="F55" s="8" t="s">
        <v>412</v>
      </c>
      <c r="G55" s="69">
        <v>1796.63</v>
      </c>
    </row>
    <row r="56" spans="2:7" ht="12.75" customHeight="1">
      <c r="B56" s="68" t="s">
        <v>452</v>
      </c>
      <c r="C56" s="8" t="s">
        <v>408</v>
      </c>
      <c r="D56" s="10" t="s">
        <v>348</v>
      </c>
      <c r="E56" s="10" t="s">
        <v>418</v>
      </c>
      <c r="F56" s="8" t="s">
        <v>453</v>
      </c>
      <c r="G56" s="69">
        <v>1256.7</v>
      </c>
    </row>
    <row r="57" spans="2:8" ht="12.75" customHeight="1">
      <c r="B57" s="68" t="s">
        <v>454</v>
      </c>
      <c r="C57" s="8" t="s">
        <v>341</v>
      </c>
      <c r="D57" s="10" t="s">
        <v>441</v>
      </c>
      <c r="E57" s="26" t="s">
        <v>455</v>
      </c>
      <c r="F57" s="8" t="s">
        <v>456</v>
      </c>
      <c r="G57" s="69">
        <v>2216</v>
      </c>
      <c r="H57" s="27"/>
    </row>
    <row r="58" spans="2:8" ht="12.75" customHeight="1">
      <c r="B58" s="68" t="s">
        <v>457</v>
      </c>
      <c r="C58" s="8" t="s">
        <v>341</v>
      </c>
      <c r="D58" s="10" t="s">
        <v>348</v>
      </c>
      <c r="E58" s="26" t="s">
        <v>455</v>
      </c>
      <c r="F58" s="8" t="s">
        <v>456</v>
      </c>
      <c r="G58" s="69">
        <v>2006</v>
      </c>
      <c r="H58" s="27"/>
    </row>
    <row r="59" spans="2:8" ht="12.75" customHeight="1">
      <c r="B59" s="68" t="s">
        <v>458</v>
      </c>
      <c r="C59" s="8" t="s">
        <v>341</v>
      </c>
      <c r="D59" s="10" t="s">
        <v>459</v>
      </c>
      <c r="E59" s="10" t="s">
        <v>460</v>
      </c>
      <c r="F59" s="8" t="s">
        <v>461</v>
      </c>
      <c r="G59" s="69">
        <v>1829</v>
      </c>
      <c r="H59" s="27"/>
    </row>
    <row r="60" spans="2:7" ht="12.75" customHeight="1">
      <c r="B60" s="68" t="s">
        <v>1107</v>
      </c>
      <c r="C60" s="8" t="s">
        <v>345</v>
      </c>
      <c r="D60" s="9" t="s">
        <v>1108</v>
      </c>
      <c r="E60" s="10" t="s">
        <v>1109</v>
      </c>
      <c r="F60" s="8" t="s">
        <v>351</v>
      </c>
      <c r="G60" s="69">
        <v>24055.5</v>
      </c>
    </row>
    <row r="61" spans="2:7" ht="12.75" customHeight="1">
      <c r="B61" s="72" t="s">
        <v>1110</v>
      </c>
      <c r="C61" s="8" t="s">
        <v>345</v>
      </c>
      <c r="D61" s="9" t="s">
        <v>1111</v>
      </c>
      <c r="E61" s="10" t="s">
        <v>1109</v>
      </c>
      <c r="F61" s="8" t="s">
        <v>351</v>
      </c>
      <c r="G61" s="69">
        <v>25998</v>
      </c>
    </row>
    <row r="62" spans="2:7" ht="12.75" customHeight="1">
      <c r="B62" s="68" t="s">
        <v>462</v>
      </c>
      <c r="C62" s="8" t="s">
        <v>376</v>
      </c>
      <c r="D62" s="9" t="s">
        <v>463</v>
      </c>
      <c r="E62" s="10">
        <v>0.03</v>
      </c>
      <c r="F62" s="8" t="s">
        <v>405</v>
      </c>
      <c r="G62" s="69">
        <v>26336.42</v>
      </c>
    </row>
    <row r="63" spans="2:7" ht="12.75" customHeight="1">
      <c r="B63" s="68" t="s">
        <v>464</v>
      </c>
      <c r="C63" s="8" t="s">
        <v>376</v>
      </c>
      <c r="D63" s="9" t="s">
        <v>427</v>
      </c>
      <c r="E63" s="10" t="s">
        <v>465</v>
      </c>
      <c r="F63" s="8" t="s">
        <v>466</v>
      </c>
      <c r="G63" s="69">
        <v>7884.76</v>
      </c>
    </row>
    <row r="64" spans="2:7" ht="12.75" customHeight="1">
      <c r="B64" s="68" t="s">
        <v>467</v>
      </c>
      <c r="C64" s="8" t="s">
        <v>359</v>
      </c>
      <c r="D64" s="10" t="s">
        <v>348</v>
      </c>
      <c r="E64" s="10" t="s">
        <v>468</v>
      </c>
      <c r="F64" s="8" t="s">
        <v>231</v>
      </c>
      <c r="G64" s="69">
        <v>3748.86</v>
      </c>
    </row>
    <row r="65" spans="2:7" ht="12.75" customHeight="1">
      <c r="B65" s="68" t="s">
        <v>469</v>
      </c>
      <c r="C65" s="8" t="s">
        <v>347</v>
      </c>
      <c r="D65" s="10" t="s">
        <v>348</v>
      </c>
      <c r="E65" s="10" t="s">
        <v>448</v>
      </c>
      <c r="F65" s="8" t="s">
        <v>470</v>
      </c>
      <c r="G65" s="69">
        <v>560</v>
      </c>
    </row>
    <row r="66" spans="2:7" ht="12.75" customHeight="1">
      <c r="B66" s="68" t="s">
        <v>471</v>
      </c>
      <c r="C66" s="8" t="s">
        <v>472</v>
      </c>
      <c r="D66" s="10" t="s">
        <v>473</v>
      </c>
      <c r="E66" s="10" t="s">
        <v>474</v>
      </c>
      <c r="F66" s="8" t="s">
        <v>475</v>
      </c>
      <c r="G66" s="69">
        <v>3000</v>
      </c>
    </row>
    <row r="67" spans="2:7" ht="12.75" customHeight="1">
      <c r="B67" s="68" t="s">
        <v>476</v>
      </c>
      <c r="C67" s="8" t="s">
        <v>376</v>
      </c>
      <c r="D67" s="9" t="s">
        <v>477</v>
      </c>
      <c r="E67" s="10" t="s">
        <v>478</v>
      </c>
      <c r="F67" s="8" t="s">
        <v>479</v>
      </c>
      <c r="G67" s="69">
        <v>33134.4</v>
      </c>
    </row>
    <row r="68" spans="2:7" ht="12.75" customHeight="1">
      <c r="B68" s="68" t="s">
        <v>480</v>
      </c>
      <c r="C68" s="8" t="s">
        <v>376</v>
      </c>
      <c r="D68" s="9" t="s">
        <v>481</v>
      </c>
      <c r="E68" s="10" t="s">
        <v>482</v>
      </c>
      <c r="F68" s="8" t="s">
        <v>479</v>
      </c>
      <c r="G68" s="69">
        <v>5031.52</v>
      </c>
    </row>
    <row r="69" spans="2:7" ht="12.75" customHeight="1">
      <c r="B69" s="68" t="s">
        <v>483</v>
      </c>
      <c r="C69" s="8" t="s">
        <v>376</v>
      </c>
      <c r="D69" s="9" t="s">
        <v>484</v>
      </c>
      <c r="E69" s="10" t="s">
        <v>485</v>
      </c>
      <c r="F69" s="8" t="s">
        <v>429</v>
      </c>
      <c r="G69" s="69">
        <v>9694.88</v>
      </c>
    </row>
    <row r="70" spans="2:8" ht="12.75" customHeight="1">
      <c r="B70" s="68" t="s">
        <v>486</v>
      </c>
      <c r="C70" s="8" t="s">
        <v>408</v>
      </c>
      <c r="D70" s="9" t="s">
        <v>427</v>
      </c>
      <c r="E70" s="10" t="s">
        <v>487</v>
      </c>
      <c r="F70" s="8" t="s">
        <v>443</v>
      </c>
      <c r="G70" s="69">
        <v>9286.6</v>
      </c>
      <c r="H70" s="27"/>
    </row>
    <row r="71" spans="2:7" ht="12.75" customHeight="1">
      <c r="B71" s="68" t="s">
        <v>488</v>
      </c>
      <c r="C71" s="8" t="s">
        <v>376</v>
      </c>
      <c r="D71" s="9" t="s">
        <v>377</v>
      </c>
      <c r="E71" s="10" t="s">
        <v>354</v>
      </c>
      <c r="F71" s="8" t="s">
        <v>429</v>
      </c>
      <c r="G71" s="69">
        <v>7461.14</v>
      </c>
    </row>
    <row r="72" spans="2:7" s="5" customFormat="1" ht="12.75" customHeight="1">
      <c r="B72" s="68" t="s">
        <v>489</v>
      </c>
      <c r="C72" s="8" t="s">
        <v>345</v>
      </c>
      <c r="D72" s="10" t="s">
        <v>490</v>
      </c>
      <c r="E72" s="10" t="s">
        <v>491</v>
      </c>
      <c r="F72" s="8" t="s">
        <v>384</v>
      </c>
      <c r="G72" s="69">
        <v>1622.3</v>
      </c>
    </row>
    <row r="73" spans="2:7" ht="12.75" customHeight="1">
      <c r="B73" s="68" t="s">
        <v>492</v>
      </c>
      <c r="C73" s="8" t="s">
        <v>365</v>
      </c>
      <c r="D73" s="10" t="s">
        <v>348</v>
      </c>
      <c r="E73" s="10" t="s">
        <v>370</v>
      </c>
      <c r="F73" s="8" t="s">
        <v>493</v>
      </c>
      <c r="G73" s="69">
        <v>480</v>
      </c>
    </row>
    <row r="74" spans="2:7" ht="12.75" customHeight="1">
      <c r="B74" s="68" t="s">
        <v>1112</v>
      </c>
      <c r="C74" s="8" t="s">
        <v>359</v>
      </c>
      <c r="D74" s="10" t="s">
        <v>494</v>
      </c>
      <c r="E74" s="10" t="s">
        <v>495</v>
      </c>
      <c r="F74" s="8" t="s">
        <v>496</v>
      </c>
      <c r="G74" s="69">
        <v>2866.22</v>
      </c>
    </row>
    <row r="75" spans="2:7" ht="12.75" customHeight="1">
      <c r="B75" s="68" t="s">
        <v>497</v>
      </c>
      <c r="C75" s="8" t="s">
        <v>359</v>
      </c>
      <c r="D75" s="9" t="s">
        <v>433</v>
      </c>
      <c r="E75" s="10" t="s">
        <v>498</v>
      </c>
      <c r="F75" s="8" t="s">
        <v>499</v>
      </c>
      <c r="G75" s="69">
        <v>12584.7</v>
      </c>
    </row>
    <row r="76" spans="2:8" ht="12.75" customHeight="1">
      <c r="B76" s="68" t="s">
        <v>500</v>
      </c>
      <c r="C76" s="8" t="s">
        <v>408</v>
      </c>
      <c r="D76" s="10" t="s">
        <v>501</v>
      </c>
      <c r="E76" s="10" t="s">
        <v>502</v>
      </c>
      <c r="F76" s="8" t="s">
        <v>230</v>
      </c>
      <c r="G76" s="69">
        <v>5148.34</v>
      </c>
      <c r="H76" s="27"/>
    </row>
    <row r="77" spans="2:8" ht="12.75" customHeight="1">
      <c r="B77" s="68" t="s">
        <v>503</v>
      </c>
      <c r="C77" s="8" t="s">
        <v>437</v>
      </c>
      <c r="D77" s="10" t="s">
        <v>348</v>
      </c>
      <c r="E77" s="10" t="s">
        <v>504</v>
      </c>
      <c r="F77" s="8" t="s">
        <v>238</v>
      </c>
      <c r="G77" s="69">
        <v>2006</v>
      </c>
      <c r="H77" s="27"/>
    </row>
    <row r="78" spans="2:7" ht="12.75" customHeight="1">
      <c r="B78" s="68" t="s">
        <v>505</v>
      </c>
      <c r="C78" s="8" t="s">
        <v>359</v>
      </c>
      <c r="D78" s="10" t="s">
        <v>348</v>
      </c>
      <c r="E78" s="10" t="s">
        <v>411</v>
      </c>
      <c r="F78" s="8" t="s">
        <v>351</v>
      </c>
      <c r="G78" s="69">
        <v>531</v>
      </c>
    </row>
    <row r="79" spans="2:7" ht="21.75" customHeight="1">
      <c r="B79" s="68" t="s">
        <v>328</v>
      </c>
      <c r="C79" s="8" t="s">
        <v>341</v>
      </c>
      <c r="D79" s="9" t="s">
        <v>506</v>
      </c>
      <c r="E79" s="10" t="s">
        <v>507</v>
      </c>
      <c r="F79" s="8" t="s">
        <v>229</v>
      </c>
      <c r="G79" s="69">
        <v>24602</v>
      </c>
    </row>
    <row r="80" spans="2:7" ht="12.75" customHeight="1">
      <c r="B80" s="68" t="s">
        <v>508</v>
      </c>
      <c r="C80" s="8" t="s">
        <v>341</v>
      </c>
      <c r="D80" s="10" t="s">
        <v>509</v>
      </c>
      <c r="E80" s="10" t="s">
        <v>387</v>
      </c>
      <c r="F80" s="8" t="s">
        <v>229</v>
      </c>
      <c r="G80" s="69">
        <v>1575</v>
      </c>
    </row>
    <row r="81" spans="2:7" ht="12.75" customHeight="1">
      <c r="B81" s="68" t="s">
        <v>510</v>
      </c>
      <c r="C81" s="8" t="s">
        <v>341</v>
      </c>
      <c r="D81" s="10" t="s">
        <v>427</v>
      </c>
      <c r="E81" s="10" t="s">
        <v>511</v>
      </c>
      <c r="F81" s="8" t="s">
        <v>351</v>
      </c>
      <c r="G81" s="69">
        <v>8337</v>
      </c>
    </row>
    <row r="82" spans="2:7" ht="12.75" customHeight="1">
      <c r="B82" s="68" t="s">
        <v>512</v>
      </c>
      <c r="C82" s="8" t="s">
        <v>359</v>
      </c>
      <c r="D82" s="10" t="s">
        <v>348</v>
      </c>
      <c r="E82" s="10" t="s">
        <v>386</v>
      </c>
      <c r="F82" s="8" t="s">
        <v>479</v>
      </c>
      <c r="G82" s="69">
        <v>1413.64</v>
      </c>
    </row>
    <row r="83" spans="2:7" ht="12.75" customHeight="1">
      <c r="B83" s="72" t="s">
        <v>513</v>
      </c>
      <c r="C83" s="8" t="s">
        <v>359</v>
      </c>
      <c r="D83" s="9" t="s">
        <v>514</v>
      </c>
      <c r="E83" s="10" t="s">
        <v>515</v>
      </c>
      <c r="F83" s="8" t="s">
        <v>479</v>
      </c>
      <c r="G83" s="69">
        <v>17300</v>
      </c>
    </row>
    <row r="84" spans="2:8" ht="12.75" customHeight="1">
      <c r="B84" s="68" t="s">
        <v>516</v>
      </c>
      <c r="C84" s="8" t="s">
        <v>517</v>
      </c>
      <c r="D84" s="9" t="s">
        <v>518</v>
      </c>
      <c r="E84" s="10" t="s">
        <v>519</v>
      </c>
      <c r="F84" s="8" t="s">
        <v>520</v>
      </c>
      <c r="G84" s="69">
        <v>22500</v>
      </c>
      <c r="H84" s="5"/>
    </row>
    <row r="85" spans="2:8" ht="12.75" customHeight="1">
      <c r="B85" s="68" t="s">
        <v>521</v>
      </c>
      <c r="C85" s="8" t="s">
        <v>369</v>
      </c>
      <c r="D85" s="9" t="s">
        <v>1113</v>
      </c>
      <c r="E85" s="10" t="s">
        <v>522</v>
      </c>
      <c r="F85" s="8" t="s">
        <v>523</v>
      </c>
      <c r="G85" s="69">
        <v>1856.65</v>
      </c>
      <c r="H85" s="5"/>
    </row>
    <row r="86" spans="2:7" ht="12.75" customHeight="1">
      <c r="B86" s="68" t="s">
        <v>1114</v>
      </c>
      <c r="C86" s="8" t="s">
        <v>359</v>
      </c>
      <c r="D86" s="9" t="s">
        <v>348</v>
      </c>
      <c r="E86" s="10" t="s">
        <v>350</v>
      </c>
      <c r="F86" s="8" t="s">
        <v>544</v>
      </c>
      <c r="G86" s="69">
        <v>2146.42</v>
      </c>
    </row>
    <row r="87" spans="2:7" ht="12.75" customHeight="1">
      <c r="B87" s="68" t="s">
        <v>524</v>
      </c>
      <c r="C87" s="8" t="s">
        <v>525</v>
      </c>
      <c r="D87" s="10" t="s">
        <v>348</v>
      </c>
      <c r="E87" s="10" t="s">
        <v>383</v>
      </c>
      <c r="F87" s="8" t="s">
        <v>239</v>
      </c>
      <c r="G87" s="69">
        <v>777</v>
      </c>
    </row>
    <row r="88" spans="2:7" ht="12.75" customHeight="1">
      <c r="B88" s="68" t="s">
        <v>526</v>
      </c>
      <c r="C88" s="8" t="s">
        <v>369</v>
      </c>
      <c r="D88" s="10" t="s">
        <v>342</v>
      </c>
      <c r="E88" s="10" t="s">
        <v>527</v>
      </c>
      <c r="F88" s="8" t="s">
        <v>528</v>
      </c>
      <c r="G88" s="69">
        <v>1547.65</v>
      </c>
    </row>
    <row r="89" spans="2:7" ht="12.75" customHeight="1">
      <c r="B89" s="68" t="s">
        <v>529</v>
      </c>
      <c r="C89" s="8" t="s">
        <v>359</v>
      </c>
      <c r="D89" s="9" t="s">
        <v>377</v>
      </c>
      <c r="E89" s="10" t="s">
        <v>530</v>
      </c>
      <c r="F89" s="8" t="s">
        <v>1115</v>
      </c>
      <c r="G89" s="69">
        <v>13567.64</v>
      </c>
    </row>
    <row r="90" spans="2:7" ht="12.75" customHeight="1">
      <c r="B90" s="68" t="s">
        <v>531</v>
      </c>
      <c r="C90" s="8" t="s">
        <v>369</v>
      </c>
      <c r="D90" s="10" t="s">
        <v>342</v>
      </c>
      <c r="E90" s="26" t="s">
        <v>532</v>
      </c>
      <c r="F90" s="8" t="s">
        <v>384</v>
      </c>
      <c r="G90" s="69">
        <v>669.79</v>
      </c>
    </row>
    <row r="91" spans="2:8" ht="12.75" customHeight="1">
      <c r="B91" s="68" t="s">
        <v>242</v>
      </c>
      <c r="C91" s="8" t="s">
        <v>533</v>
      </c>
      <c r="D91" s="10" t="s">
        <v>494</v>
      </c>
      <c r="E91" s="26" t="s">
        <v>534</v>
      </c>
      <c r="F91" s="8" t="s">
        <v>535</v>
      </c>
      <c r="G91" s="73">
        <v>5500</v>
      </c>
      <c r="H91" s="27"/>
    </row>
    <row r="92" spans="2:7" ht="12.75" customHeight="1">
      <c r="B92" s="68" t="s">
        <v>536</v>
      </c>
      <c r="C92" s="8" t="s">
        <v>408</v>
      </c>
      <c r="D92" s="10" t="s">
        <v>348</v>
      </c>
      <c r="E92" s="10" t="s">
        <v>438</v>
      </c>
      <c r="F92" s="8" t="s">
        <v>240</v>
      </c>
      <c r="G92" s="69">
        <v>653.72</v>
      </c>
    </row>
    <row r="93" spans="2:7" ht="12.75" customHeight="1">
      <c r="B93" s="74" t="s">
        <v>537</v>
      </c>
      <c r="C93" s="75" t="s">
        <v>538</v>
      </c>
      <c r="D93" s="76" t="s">
        <v>366</v>
      </c>
      <c r="E93" s="76" t="s">
        <v>399</v>
      </c>
      <c r="F93" s="75" t="s">
        <v>539</v>
      </c>
      <c r="G93" s="73">
        <v>420</v>
      </c>
    </row>
    <row r="94" spans="2:7" ht="12.75" customHeight="1">
      <c r="B94" s="68" t="s">
        <v>540</v>
      </c>
      <c r="C94" s="8" t="s">
        <v>369</v>
      </c>
      <c r="D94" s="10" t="s">
        <v>342</v>
      </c>
      <c r="E94" s="10" t="s">
        <v>541</v>
      </c>
      <c r="F94" s="8" t="s">
        <v>542</v>
      </c>
      <c r="G94" s="69">
        <v>1786.95</v>
      </c>
    </row>
    <row r="95" spans="2:7" ht="12.75" customHeight="1">
      <c r="B95" s="68" t="s">
        <v>543</v>
      </c>
      <c r="C95" s="8" t="s">
        <v>341</v>
      </c>
      <c r="D95" s="10" t="s">
        <v>348</v>
      </c>
      <c r="E95" s="10" t="s">
        <v>387</v>
      </c>
      <c r="F95" s="8" t="s">
        <v>544</v>
      </c>
      <c r="G95" s="69">
        <v>835</v>
      </c>
    </row>
    <row r="96" spans="2:7" ht="12.75" customHeight="1">
      <c r="B96" s="68" t="s">
        <v>545</v>
      </c>
      <c r="C96" s="8" t="s">
        <v>341</v>
      </c>
      <c r="D96" s="10" t="s">
        <v>348</v>
      </c>
      <c r="E96" s="10" t="s">
        <v>546</v>
      </c>
      <c r="F96" s="8" t="s">
        <v>544</v>
      </c>
      <c r="G96" s="69">
        <v>987</v>
      </c>
    </row>
    <row r="97" spans="2:7" ht="12.75" customHeight="1">
      <c r="B97" s="68" t="s">
        <v>547</v>
      </c>
      <c r="C97" s="8" t="s">
        <v>341</v>
      </c>
      <c r="D97" s="10" t="s">
        <v>348</v>
      </c>
      <c r="E97" s="10" t="s">
        <v>363</v>
      </c>
      <c r="F97" s="8" t="s">
        <v>357</v>
      </c>
      <c r="G97" s="69">
        <v>945</v>
      </c>
    </row>
    <row r="98" spans="2:7" ht="12.75" customHeight="1">
      <c r="B98" s="68" t="s">
        <v>548</v>
      </c>
      <c r="C98" s="8" t="s">
        <v>365</v>
      </c>
      <c r="D98" s="10" t="s">
        <v>348</v>
      </c>
      <c r="E98" s="28" t="s">
        <v>549</v>
      </c>
      <c r="F98" s="8" t="s">
        <v>1116</v>
      </c>
      <c r="G98" s="69">
        <v>1031</v>
      </c>
    </row>
    <row r="99" spans="2:7" ht="12.75" customHeight="1">
      <c r="B99" s="68" t="s">
        <v>1117</v>
      </c>
      <c r="C99" s="8" t="s">
        <v>376</v>
      </c>
      <c r="D99" s="10" t="s">
        <v>463</v>
      </c>
      <c r="E99" s="28" t="s">
        <v>530</v>
      </c>
      <c r="F99" s="8" t="s">
        <v>410</v>
      </c>
      <c r="G99" s="69">
        <v>39294</v>
      </c>
    </row>
    <row r="100" spans="2:7" ht="12.75" customHeight="1">
      <c r="B100" s="68" t="s">
        <v>550</v>
      </c>
      <c r="C100" s="8" t="s">
        <v>376</v>
      </c>
      <c r="D100" s="9" t="s">
        <v>353</v>
      </c>
      <c r="E100" s="10" t="s">
        <v>551</v>
      </c>
      <c r="F100" s="8" t="s">
        <v>520</v>
      </c>
      <c r="G100" s="69">
        <v>49531.68</v>
      </c>
    </row>
    <row r="101" spans="2:7" ht="12.75" customHeight="1">
      <c r="B101" s="68" t="s">
        <v>552</v>
      </c>
      <c r="C101" s="8" t="s">
        <v>341</v>
      </c>
      <c r="D101" s="10" t="s">
        <v>441</v>
      </c>
      <c r="E101" s="10" t="s">
        <v>553</v>
      </c>
      <c r="F101" s="8" t="s">
        <v>249</v>
      </c>
      <c r="G101" s="69">
        <v>3833</v>
      </c>
    </row>
    <row r="102" spans="2:7" ht="12.75" customHeight="1">
      <c r="B102" s="74" t="s">
        <v>554</v>
      </c>
      <c r="C102" s="75" t="s">
        <v>538</v>
      </c>
      <c r="D102" s="76" t="s">
        <v>348</v>
      </c>
      <c r="E102" s="76" t="s">
        <v>555</v>
      </c>
      <c r="F102" s="75" t="s">
        <v>616</v>
      </c>
      <c r="G102" s="73">
        <v>856</v>
      </c>
    </row>
    <row r="103" spans="2:7" ht="12.75" customHeight="1">
      <c r="B103" s="68" t="s">
        <v>556</v>
      </c>
      <c r="C103" s="8" t="s">
        <v>369</v>
      </c>
      <c r="D103" s="9" t="s">
        <v>557</v>
      </c>
      <c r="E103" s="10" t="s">
        <v>558</v>
      </c>
      <c r="F103" s="8" t="s">
        <v>559</v>
      </c>
      <c r="G103" s="69">
        <v>1876.28</v>
      </c>
    </row>
    <row r="104" spans="2:7" ht="12.75" customHeight="1">
      <c r="B104" s="68" t="s">
        <v>560</v>
      </c>
      <c r="C104" s="8" t="s">
        <v>369</v>
      </c>
      <c r="D104" s="10" t="s">
        <v>561</v>
      </c>
      <c r="E104" s="10" t="s">
        <v>386</v>
      </c>
      <c r="F104" s="8" t="s">
        <v>351</v>
      </c>
      <c r="G104" s="69">
        <v>1700.3</v>
      </c>
    </row>
    <row r="105" spans="2:7" ht="12.75" customHeight="1">
      <c r="B105" s="68" t="s">
        <v>562</v>
      </c>
      <c r="C105" s="8" t="s">
        <v>369</v>
      </c>
      <c r="D105" s="10" t="s">
        <v>342</v>
      </c>
      <c r="E105" s="26" t="s">
        <v>563</v>
      </c>
      <c r="F105" s="8" t="s">
        <v>1118</v>
      </c>
      <c r="G105" s="69">
        <v>466.07</v>
      </c>
    </row>
    <row r="106" spans="2:7" ht="12.75" customHeight="1">
      <c r="B106" s="68" t="s">
        <v>564</v>
      </c>
      <c r="C106" s="8" t="s">
        <v>369</v>
      </c>
      <c r="D106" s="10" t="s">
        <v>342</v>
      </c>
      <c r="E106" s="26" t="s">
        <v>565</v>
      </c>
      <c r="F106" s="8" t="s">
        <v>1119</v>
      </c>
      <c r="G106" s="69">
        <v>709.03</v>
      </c>
    </row>
    <row r="107" spans="2:7" ht="12.75" customHeight="1">
      <c r="B107" s="68" t="s">
        <v>566</v>
      </c>
      <c r="C107" s="8" t="s">
        <v>365</v>
      </c>
      <c r="D107" s="10" t="s">
        <v>348</v>
      </c>
      <c r="E107" s="10" t="s">
        <v>567</v>
      </c>
      <c r="F107" s="8" t="s">
        <v>397</v>
      </c>
      <c r="G107" s="69">
        <v>1176</v>
      </c>
    </row>
    <row r="108" spans="2:7" ht="12.75" customHeight="1">
      <c r="B108" s="68" t="s">
        <v>568</v>
      </c>
      <c r="C108" s="8" t="s">
        <v>569</v>
      </c>
      <c r="D108" s="10" t="s">
        <v>366</v>
      </c>
      <c r="E108" s="26" t="s">
        <v>373</v>
      </c>
      <c r="F108" s="8" t="s">
        <v>250</v>
      </c>
      <c r="G108" s="69">
        <v>450</v>
      </c>
    </row>
    <row r="109" spans="2:7" ht="12.75" customHeight="1">
      <c r="B109" s="68" t="s">
        <v>570</v>
      </c>
      <c r="C109" s="8" t="s">
        <v>376</v>
      </c>
      <c r="D109" s="29" t="s">
        <v>571</v>
      </c>
      <c r="E109" s="10" t="s">
        <v>572</v>
      </c>
      <c r="F109" s="8" t="s">
        <v>573</v>
      </c>
      <c r="G109" s="69">
        <v>27237.94</v>
      </c>
    </row>
    <row r="110" spans="2:8" ht="12.75" customHeight="1">
      <c r="B110" s="68" t="s">
        <v>574</v>
      </c>
      <c r="C110" s="8" t="s">
        <v>376</v>
      </c>
      <c r="D110" s="29" t="s">
        <v>575</v>
      </c>
      <c r="E110" s="10" t="s">
        <v>576</v>
      </c>
      <c r="F110" s="8" t="s">
        <v>351</v>
      </c>
      <c r="G110" s="69">
        <v>4546.54</v>
      </c>
      <c r="H110" s="27"/>
    </row>
    <row r="111" spans="2:8" ht="12.75" customHeight="1">
      <c r="B111" s="68" t="s">
        <v>577</v>
      </c>
      <c r="C111" s="8" t="s">
        <v>359</v>
      </c>
      <c r="D111" s="10" t="s">
        <v>348</v>
      </c>
      <c r="E111" s="10" t="s">
        <v>578</v>
      </c>
      <c r="F111" s="8" t="s">
        <v>544</v>
      </c>
      <c r="G111" s="69">
        <v>955.8</v>
      </c>
      <c r="H111" s="27"/>
    </row>
    <row r="112" spans="2:8" ht="12.75" customHeight="1">
      <c r="B112" s="68" t="s">
        <v>579</v>
      </c>
      <c r="C112" s="8" t="s">
        <v>408</v>
      </c>
      <c r="D112" s="10" t="s">
        <v>366</v>
      </c>
      <c r="E112" s="26" t="s">
        <v>424</v>
      </c>
      <c r="F112" s="8" t="s">
        <v>253</v>
      </c>
      <c r="G112" s="69">
        <v>354</v>
      </c>
      <c r="H112" s="27"/>
    </row>
    <row r="113" spans="2:8" ht="12.75" customHeight="1">
      <c r="B113" s="68" t="s">
        <v>580</v>
      </c>
      <c r="C113" s="8" t="s">
        <v>365</v>
      </c>
      <c r="D113" s="10" t="s">
        <v>342</v>
      </c>
      <c r="E113" s="26" t="s">
        <v>581</v>
      </c>
      <c r="F113" s="8" t="s">
        <v>241</v>
      </c>
      <c r="G113" s="69">
        <v>360</v>
      </c>
      <c r="H113" s="27"/>
    </row>
    <row r="114" spans="2:8" ht="12.75" customHeight="1">
      <c r="B114" s="68" t="s">
        <v>582</v>
      </c>
      <c r="C114" s="8" t="s">
        <v>408</v>
      </c>
      <c r="D114" s="10" t="s">
        <v>366</v>
      </c>
      <c r="E114" s="26" t="s">
        <v>583</v>
      </c>
      <c r="F114" s="8" t="s">
        <v>584</v>
      </c>
      <c r="G114" s="69">
        <v>398.84</v>
      </c>
      <c r="H114" s="27"/>
    </row>
    <row r="115" spans="2:7" ht="12.75" customHeight="1">
      <c r="B115" s="68" t="s">
        <v>585</v>
      </c>
      <c r="C115" s="8" t="s">
        <v>437</v>
      </c>
      <c r="D115" s="10" t="s">
        <v>494</v>
      </c>
      <c r="E115" s="10" t="s">
        <v>586</v>
      </c>
      <c r="F115" s="8" t="s">
        <v>406</v>
      </c>
      <c r="G115" s="69">
        <v>10384</v>
      </c>
    </row>
    <row r="116" spans="2:7" ht="12.75" customHeight="1">
      <c r="B116" s="68" t="s">
        <v>587</v>
      </c>
      <c r="C116" s="8" t="s">
        <v>365</v>
      </c>
      <c r="D116" s="10" t="s">
        <v>348</v>
      </c>
      <c r="E116" s="10" t="s">
        <v>546</v>
      </c>
      <c r="F116" s="8" t="s">
        <v>544</v>
      </c>
      <c r="G116" s="69">
        <v>939</v>
      </c>
    </row>
    <row r="117" spans="2:7" ht="12.75" customHeight="1">
      <c r="B117" s="68" t="s">
        <v>588</v>
      </c>
      <c r="C117" s="8" t="s">
        <v>345</v>
      </c>
      <c r="D117" s="10" t="s">
        <v>348</v>
      </c>
      <c r="E117" s="10" t="s">
        <v>589</v>
      </c>
      <c r="F117" s="8" t="s">
        <v>590</v>
      </c>
      <c r="G117" s="69">
        <v>918.8</v>
      </c>
    </row>
    <row r="118" spans="2:7" ht="12.75" customHeight="1">
      <c r="B118" s="68" t="s">
        <v>591</v>
      </c>
      <c r="C118" s="8" t="s">
        <v>376</v>
      </c>
      <c r="D118" s="9" t="s">
        <v>592</v>
      </c>
      <c r="E118" s="10" t="s">
        <v>593</v>
      </c>
      <c r="F118" s="8" t="s">
        <v>357</v>
      </c>
      <c r="G118" s="69">
        <v>9572.16</v>
      </c>
    </row>
    <row r="119" spans="2:7" ht="12.75" customHeight="1">
      <c r="B119" s="68" t="s">
        <v>594</v>
      </c>
      <c r="C119" s="8" t="s">
        <v>345</v>
      </c>
      <c r="D119" s="10" t="s">
        <v>342</v>
      </c>
      <c r="E119" s="10" t="s">
        <v>595</v>
      </c>
      <c r="F119" s="8" t="s">
        <v>357</v>
      </c>
      <c r="G119" s="69">
        <v>935.7</v>
      </c>
    </row>
    <row r="120" spans="2:7" ht="12.75" customHeight="1">
      <c r="B120" s="68" t="s">
        <v>596</v>
      </c>
      <c r="C120" s="8" t="s">
        <v>345</v>
      </c>
      <c r="D120" s="10" t="s">
        <v>348</v>
      </c>
      <c r="E120" s="10" t="s">
        <v>597</v>
      </c>
      <c r="F120" s="8" t="s">
        <v>598</v>
      </c>
      <c r="G120" s="69">
        <v>892.5</v>
      </c>
    </row>
    <row r="121" spans="2:7" ht="12.75" customHeight="1">
      <c r="B121" s="68" t="s">
        <v>599</v>
      </c>
      <c r="C121" s="8" t="s">
        <v>345</v>
      </c>
      <c r="D121" s="10" t="s">
        <v>348</v>
      </c>
      <c r="E121" s="10" t="s">
        <v>600</v>
      </c>
      <c r="F121" s="8" t="s">
        <v>598</v>
      </c>
      <c r="G121" s="69">
        <v>1365</v>
      </c>
    </row>
    <row r="122" spans="2:7" ht="12.75" customHeight="1">
      <c r="B122" s="68" t="s">
        <v>601</v>
      </c>
      <c r="C122" s="8" t="s">
        <v>369</v>
      </c>
      <c r="D122" s="10" t="s">
        <v>342</v>
      </c>
      <c r="E122" s="10" t="s">
        <v>522</v>
      </c>
      <c r="F122" s="8" t="s">
        <v>1120</v>
      </c>
      <c r="G122" s="69">
        <v>1184.06</v>
      </c>
    </row>
    <row r="123" spans="2:7" ht="12.75" customHeight="1">
      <c r="B123" s="68" t="s">
        <v>602</v>
      </c>
      <c r="C123" s="8" t="s">
        <v>341</v>
      </c>
      <c r="D123" s="10" t="s">
        <v>348</v>
      </c>
      <c r="E123" s="10" t="s">
        <v>589</v>
      </c>
      <c r="F123" s="8" t="s">
        <v>603</v>
      </c>
      <c r="G123" s="69">
        <v>966</v>
      </c>
    </row>
    <row r="124" spans="2:7" ht="12.75" customHeight="1">
      <c r="B124" s="68" t="s">
        <v>1121</v>
      </c>
      <c r="C124" s="8" t="s">
        <v>359</v>
      </c>
      <c r="D124" s="10" t="s">
        <v>342</v>
      </c>
      <c r="E124" s="26" t="s">
        <v>604</v>
      </c>
      <c r="F124" s="8" t="s">
        <v>605</v>
      </c>
      <c r="G124" s="69">
        <v>907.42</v>
      </c>
    </row>
    <row r="125" spans="2:7" ht="12.75" customHeight="1">
      <c r="B125" s="68" t="s">
        <v>606</v>
      </c>
      <c r="C125" s="8" t="s">
        <v>376</v>
      </c>
      <c r="D125" s="10" t="s">
        <v>377</v>
      </c>
      <c r="E125" s="10" t="s">
        <v>607</v>
      </c>
      <c r="F125" s="8" t="s">
        <v>608</v>
      </c>
      <c r="G125" s="69">
        <v>22703.2</v>
      </c>
    </row>
    <row r="126" spans="2:7" ht="12.75" customHeight="1">
      <c r="B126" s="68" t="s">
        <v>609</v>
      </c>
      <c r="C126" s="8" t="s">
        <v>376</v>
      </c>
      <c r="D126" s="10" t="s">
        <v>427</v>
      </c>
      <c r="E126" s="10" t="s">
        <v>610</v>
      </c>
      <c r="F126" s="8" t="s">
        <v>406</v>
      </c>
      <c r="G126" s="69">
        <v>12640.16</v>
      </c>
    </row>
    <row r="127" spans="2:7" ht="12.75" customHeight="1">
      <c r="B127" s="68" t="s">
        <v>611</v>
      </c>
      <c r="C127" s="8" t="s">
        <v>612</v>
      </c>
      <c r="D127" s="10" t="s">
        <v>366</v>
      </c>
      <c r="E127" s="26" t="s">
        <v>613</v>
      </c>
      <c r="F127" s="8" t="s">
        <v>1122</v>
      </c>
      <c r="G127" s="69">
        <v>398.84</v>
      </c>
    </row>
    <row r="128" spans="2:7" ht="12.75" customHeight="1">
      <c r="B128" s="74" t="s">
        <v>615</v>
      </c>
      <c r="C128" s="75" t="s">
        <v>538</v>
      </c>
      <c r="D128" s="77" t="s">
        <v>617</v>
      </c>
      <c r="E128" s="76" t="s">
        <v>474</v>
      </c>
      <c r="F128" s="75" t="s">
        <v>616</v>
      </c>
      <c r="G128" s="73">
        <v>2051</v>
      </c>
    </row>
    <row r="129" spans="2:7" ht="12.75" customHeight="1">
      <c r="B129" s="74" t="s">
        <v>1123</v>
      </c>
      <c r="C129" s="75" t="s">
        <v>538</v>
      </c>
      <c r="D129" s="76" t="s">
        <v>441</v>
      </c>
      <c r="E129" s="76" t="s">
        <v>474</v>
      </c>
      <c r="F129" s="75" t="s">
        <v>616</v>
      </c>
      <c r="G129" s="73">
        <v>1556</v>
      </c>
    </row>
    <row r="130" spans="2:7" ht="12.75" customHeight="1">
      <c r="B130" s="74" t="s">
        <v>1123</v>
      </c>
      <c r="C130" s="75" t="s">
        <v>538</v>
      </c>
      <c r="D130" s="76" t="s">
        <v>348</v>
      </c>
      <c r="E130" s="76" t="s">
        <v>474</v>
      </c>
      <c r="F130" s="75" t="s">
        <v>616</v>
      </c>
      <c r="G130" s="73">
        <v>1556</v>
      </c>
    </row>
    <row r="131" spans="2:7" ht="12.75" customHeight="1">
      <c r="B131" s="68" t="s">
        <v>618</v>
      </c>
      <c r="C131" s="8" t="s">
        <v>408</v>
      </c>
      <c r="D131" s="10" t="s">
        <v>348</v>
      </c>
      <c r="E131" s="10" t="s">
        <v>367</v>
      </c>
      <c r="F131" s="8" t="s">
        <v>520</v>
      </c>
      <c r="G131" s="69">
        <v>2021.34</v>
      </c>
    </row>
    <row r="132" spans="2:7" ht="12.75" customHeight="1">
      <c r="B132" s="68" t="s">
        <v>619</v>
      </c>
      <c r="C132" s="8" t="s">
        <v>365</v>
      </c>
      <c r="D132" s="10" t="s">
        <v>620</v>
      </c>
      <c r="E132" s="30" t="s">
        <v>621</v>
      </c>
      <c r="F132" s="8" t="s">
        <v>1124</v>
      </c>
      <c r="G132" s="69">
        <v>968.5</v>
      </c>
    </row>
    <row r="133" spans="2:7" ht="12.75" customHeight="1">
      <c r="B133" s="74" t="s">
        <v>1125</v>
      </c>
      <c r="C133" s="75" t="s">
        <v>538</v>
      </c>
      <c r="D133" s="77" t="s">
        <v>427</v>
      </c>
      <c r="E133" s="76" t="s">
        <v>1126</v>
      </c>
      <c r="F133" s="8" t="s">
        <v>598</v>
      </c>
      <c r="G133" s="73">
        <v>11977</v>
      </c>
    </row>
    <row r="134" spans="2:7" ht="12.75" customHeight="1">
      <c r="B134" s="68" t="s">
        <v>622</v>
      </c>
      <c r="C134" s="8" t="s">
        <v>376</v>
      </c>
      <c r="D134" s="9" t="s">
        <v>623</v>
      </c>
      <c r="E134" s="10" t="s">
        <v>610</v>
      </c>
      <c r="F134" s="8" t="s">
        <v>412</v>
      </c>
      <c r="G134" s="69">
        <v>14480.96</v>
      </c>
    </row>
    <row r="135" spans="2:7" ht="12.75" customHeight="1">
      <c r="B135" s="68" t="s">
        <v>624</v>
      </c>
      <c r="C135" s="8" t="s">
        <v>376</v>
      </c>
      <c r="D135" s="9" t="s">
        <v>625</v>
      </c>
      <c r="E135" s="10" t="s">
        <v>485</v>
      </c>
      <c r="F135" s="8" t="s">
        <v>357</v>
      </c>
      <c r="G135" s="69">
        <v>11069.58</v>
      </c>
    </row>
    <row r="136" spans="2:8" ht="12.75" customHeight="1">
      <c r="B136" s="78" t="s">
        <v>626</v>
      </c>
      <c r="C136" s="8" t="s">
        <v>376</v>
      </c>
      <c r="D136" s="79" t="s">
        <v>627</v>
      </c>
      <c r="E136" s="10" t="s">
        <v>628</v>
      </c>
      <c r="F136" s="8" t="s">
        <v>357</v>
      </c>
      <c r="G136" s="69">
        <v>2074.44</v>
      </c>
      <c r="H136" s="27"/>
    </row>
    <row r="137" spans="2:7" ht="12.75" customHeight="1">
      <c r="B137" s="68" t="s">
        <v>1127</v>
      </c>
      <c r="C137" s="8" t="s">
        <v>359</v>
      </c>
      <c r="D137" s="10" t="s">
        <v>348</v>
      </c>
      <c r="E137" s="10" t="s">
        <v>370</v>
      </c>
      <c r="F137" s="8" t="s">
        <v>351</v>
      </c>
      <c r="G137" s="69">
        <v>1339.3</v>
      </c>
    </row>
    <row r="138" spans="2:7" ht="18" customHeight="1">
      <c r="B138" s="68" t="s">
        <v>629</v>
      </c>
      <c r="C138" s="8" t="s">
        <v>408</v>
      </c>
      <c r="D138" s="10" t="s">
        <v>366</v>
      </c>
      <c r="E138" s="10" t="s">
        <v>363</v>
      </c>
      <c r="F138" s="8" t="s">
        <v>251</v>
      </c>
      <c r="G138" s="69">
        <v>368.16</v>
      </c>
    </row>
    <row r="139" spans="2:9" s="20" customFormat="1" ht="13.5" customHeight="1" thickBot="1">
      <c r="B139" s="80" t="s">
        <v>630</v>
      </c>
      <c r="C139" s="31" t="s">
        <v>341</v>
      </c>
      <c r="D139" s="32" t="s">
        <v>366</v>
      </c>
      <c r="E139" s="33" t="s">
        <v>418</v>
      </c>
      <c r="F139" s="31" t="s">
        <v>252</v>
      </c>
      <c r="G139" s="81">
        <v>426</v>
      </c>
      <c r="I139" s="21"/>
    </row>
    <row r="140" spans="2:7" ht="13.5" customHeight="1" thickBot="1">
      <c r="B140" s="125" t="s">
        <v>631</v>
      </c>
      <c r="C140" s="125"/>
      <c r="D140" s="125"/>
      <c r="E140" s="125"/>
      <c r="F140" s="125"/>
      <c r="G140" s="125"/>
    </row>
    <row r="141" spans="2:7" ht="13.5" customHeight="1">
      <c r="B141" s="82" t="s">
        <v>632</v>
      </c>
      <c r="C141" s="15" t="s">
        <v>227</v>
      </c>
      <c r="D141" s="34" t="s">
        <v>490</v>
      </c>
      <c r="E141" s="34" t="s">
        <v>373</v>
      </c>
      <c r="F141" s="15" t="s">
        <v>633</v>
      </c>
      <c r="G141" s="83">
        <f>12.4*36</f>
        <v>446.40000000000003</v>
      </c>
    </row>
    <row r="142" spans="2:7" ht="13.5" customHeight="1">
      <c r="B142" s="70" t="s">
        <v>634</v>
      </c>
      <c r="C142" s="8" t="s">
        <v>365</v>
      </c>
      <c r="D142" s="10" t="s">
        <v>366</v>
      </c>
      <c r="E142" s="26" t="s">
        <v>549</v>
      </c>
      <c r="F142" s="8" t="s">
        <v>633</v>
      </c>
      <c r="G142" s="69">
        <v>299</v>
      </c>
    </row>
    <row r="143" spans="2:7" ht="13.5" customHeight="1">
      <c r="B143" s="70" t="s">
        <v>635</v>
      </c>
      <c r="C143" s="8" t="s">
        <v>345</v>
      </c>
      <c r="D143" s="10" t="s">
        <v>342</v>
      </c>
      <c r="E143" s="26" t="s">
        <v>636</v>
      </c>
      <c r="F143" s="8" t="s">
        <v>633</v>
      </c>
      <c r="G143" s="69">
        <v>325.5</v>
      </c>
    </row>
    <row r="144" spans="2:7" ht="13.5" customHeight="1">
      <c r="B144" s="68" t="s">
        <v>1128</v>
      </c>
      <c r="C144" s="8" t="s">
        <v>227</v>
      </c>
      <c r="D144" s="10" t="s">
        <v>1129</v>
      </c>
      <c r="E144" s="30" t="s">
        <v>637</v>
      </c>
      <c r="F144" s="8" t="s">
        <v>633</v>
      </c>
      <c r="G144" s="69">
        <f>6.5*36</f>
        <v>234</v>
      </c>
    </row>
    <row r="145" spans="2:7" ht="13.5" customHeight="1">
      <c r="B145" s="70" t="s">
        <v>638</v>
      </c>
      <c r="C145" s="8" t="s">
        <v>345</v>
      </c>
      <c r="D145" s="10" t="s">
        <v>342</v>
      </c>
      <c r="E145" s="26" t="s">
        <v>639</v>
      </c>
      <c r="F145" s="8" t="s">
        <v>633</v>
      </c>
      <c r="G145" s="69">
        <v>325.5</v>
      </c>
    </row>
    <row r="146" spans="2:7" ht="13.5" customHeight="1">
      <c r="B146" s="74" t="s">
        <v>640</v>
      </c>
      <c r="C146" s="75" t="s">
        <v>612</v>
      </c>
      <c r="D146" s="76" t="s">
        <v>366</v>
      </c>
      <c r="E146" s="84" t="s">
        <v>549</v>
      </c>
      <c r="F146" s="75" t="s">
        <v>633</v>
      </c>
      <c r="G146" s="73">
        <v>298.86</v>
      </c>
    </row>
    <row r="147" spans="2:7" ht="13.5" customHeight="1">
      <c r="B147" s="74" t="s">
        <v>641</v>
      </c>
      <c r="C147" s="75" t="s">
        <v>612</v>
      </c>
      <c r="D147" s="76" t="s">
        <v>366</v>
      </c>
      <c r="E147" s="84" t="s">
        <v>642</v>
      </c>
      <c r="F147" s="75" t="s">
        <v>633</v>
      </c>
      <c r="G147" s="73">
        <v>448.8</v>
      </c>
    </row>
    <row r="148" spans="2:7" ht="13.5" customHeight="1">
      <c r="B148" s="68" t="s">
        <v>1130</v>
      </c>
      <c r="C148" s="8" t="s">
        <v>643</v>
      </c>
      <c r="D148" s="10" t="s">
        <v>366</v>
      </c>
      <c r="E148" s="26" t="s">
        <v>637</v>
      </c>
      <c r="F148" s="8" t="s">
        <v>633</v>
      </c>
      <c r="G148" s="69">
        <f>7*36</f>
        <v>252</v>
      </c>
    </row>
    <row r="149" spans="2:7" ht="21" customHeight="1">
      <c r="B149" s="70" t="s">
        <v>1131</v>
      </c>
      <c r="C149" s="8" t="s">
        <v>437</v>
      </c>
      <c r="D149" s="10" t="s">
        <v>366</v>
      </c>
      <c r="E149" s="26" t="s">
        <v>645</v>
      </c>
      <c r="F149" s="8" t="s">
        <v>633</v>
      </c>
      <c r="G149" s="69">
        <v>418.9</v>
      </c>
    </row>
    <row r="150" spans="2:7" ht="13.5" customHeight="1" thickBot="1">
      <c r="B150" s="85" t="s">
        <v>644</v>
      </c>
      <c r="C150" s="14" t="s">
        <v>359</v>
      </c>
      <c r="D150" s="35" t="s">
        <v>366</v>
      </c>
      <c r="E150" s="36" t="s">
        <v>645</v>
      </c>
      <c r="F150" s="14" t="s">
        <v>633</v>
      </c>
      <c r="G150" s="86">
        <v>475.54</v>
      </c>
    </row>
    <row r="151" spans="2:7" ht="13.5" customHeight="1" thickBot="1">
      <c r="B151" s="127" t="s">
        <v>646</v>
      </c>
      <c r="C151" s="127"/>
      <c r="D151" s="127"/>
      <c r="E151" s="127"/>
      <c r="F151" s="127"/>
      <c r="G151" s="127"/>
    </row>
    <row r="152" spans="2:7" ht="13.5" customHeight="1">
      <c r="B152" s="66" t="s">
        <v>647</v>
      </c>
      <c r="C152" s="7" t="s">
        <v>341</v>
      </c>
      <c r="D152" s="25" t="s">
        <v>648</v>
      </c>
      <c r="E152" s="25" t="s">
        <v>389</v>
      </c>
      <c r="F152" s="7" t="s">
        <v>649</v>
      </c>
      <c r="G152" s="67">
        <v>662</v>
      </c>
    </row>
    <row r="153" spans="2:7" ht="18" customHeight="1">
      <c r="B153" s="68" t="s">
        <v>1132</v>
      </c>
      <c r="C153" s="8" t="s">
        <v>347</v>
      </c>
      <c r="D153" s="10" t="s">
        <v>348</v>
      </c>
      <c r="E153" s="37" t="s">
        <v>650</v>
      </c>
      <c r="F153" s="8" t="s">
        <v>651</v>
      </c>
      <c r="G153" s="69">
        <v>4600</v>
      </c>
    </row>
    <row r="154" spans="2:7" ht="13.5" customHeight="1" thickBot="1">
      <c r="B154" s="87" t="s">
        <v>652</v>
      </c>
      <c r="C154" s="14" t="s">
        <v>359</v>
      </c>
      <c r="D154" s="35" t="s">
        <v>342</v>
      </c>
      <c r="E154" s="38" t="s">
        <v>421</v>
      </c>
      <c r="F154" s="14" t="s">
        <v>1133</v>
      </c>
      <c r="G154" s="88">
        <v>620.68</v>
      </c>
    </row>
    <row r="155" spans="2:7" ht="13.5" customHeight="1" thickBot="1">
      <c r="B155" s="127" t="s">
        <v>666</v>
      </c>
      <c r="C155" s="127"/>
      <c r="D155" s="127"/>
      <c r="E155" s="127"/>
      <c r="F155" s="127"/>
      <c r="G155" s="127"/>
    </row>
    <row r="156" spans="2:7" ht="13.5" customHeight="1">
      <c r="B156" s="66" t="s">
        <v>667</v>
      </c>
      <c r="C156" s="7" t="s">
        <v>437</v>
      </c>
      <c r="D156" s="25" t="s">
        <v>348</v>
      </c>
      <c r="E156" s="25">
        <v>0.2</v>
      </c>
      <c r="F156" s="7" t="s">
        <v>668</v>
      </c>
      <c r="G156" s="67">
        <v>295</v>
      </c>
    </row>
    <row r="157" spans="2:7" ht="13.5" customHeight="1">
      <c r="B157" s="68" t="s">
        <v>670</v>
      </c>
      <c r="C157" s="8" t="s">
        <v>359</v>
      </c>
      <c r="D157" s="10" t="s">
        <v>348</v>
      </c>
      <c r="E157" s="28" t="s">
        <v>671</v>
      </c>
      <c r="F157" s="8" t="s">
        <v>254</v>
      </c>
      <c r="G157" s="69">
        <v>174.64</v>
      </c>
    </row>
    <row r="158" spans="2:7" ht="13.5" customHeight="1">
      <c r="B158" s="68" t="s">
        <v>672</v>
      </c>
      <c r="C158" s="8" t="s">
        <v>525</v>
      </c>
      <c r="D158" s="10" t="s">
        <v>441</v>
      </c>
      <c r="E158" s="39" t="s">
        <v>673</v>
      </c>
      <c r="F158" s="8" t="s">
        <v>674</v>
      </c>
      <c r="G158" s="69">
        <v>1710.41</v>
      </c>
    </row>
    <row r="159" spans="2:7" ht="13.5" customHeight="1">
      <c r="B159" s="68" t="s">
        <v>1134</v>
      </c>
      <c r="C159" s="8" t="s">
        <v>675</v>
      </c>
      <c r="D159" s="10" t="s">
        <v>348</v>
      </c>
      <c r="E159" s="10" t="s">
        <v>676</v>
      </c>
      <c r="F159" s="8" t="s">
        <v>677</v>
      </c>
      <c r="G159" s="69">
        <v>1200</v>
      </c>
    </row>
    <row r="160" spans="2:7" ht="13.5" customHeight="1">
      <c r="B160" s="68" t="s">
        <v>678</v>
      </c>
      <c r="C160" s="8" t="s">
        <v>376</v>
      </c>
      <c r="D160" s="10" t="s">
        <v>348</v>
      </c>
      <c r="E160" s="10">
        <v>0.2</v>
      </c>
      <c r="F160" s="8" t="s">
        <v>668</v>
      </c>
      <c r="G160" s="69">
        <v>270.22</v>
      </c>
    </row>
    <row r="161" spans="2:7" ht="13.5" customHeight="1" thickBot="1">
      <c r="B161" s="87" t="s">
        <v>679</v>
      </c>
      <c r="C161" s="14" t="s">
        <v>525</v>
      </c>
      <c r="D161" s="35" t="s">
        <v>348</v>
      </c>
      <c r="E161" s="40" t="s">
        <v>680</v>
      </c>
      <c r="F161" s="14" t="s">
        <v>681</v>
      </c>
      <c r="G161" s="88">
        <v>475.86</v>
      </c>
    </row>
    <row r="162" spans="2:7" ht="19.5" customHeight="1" thickBot="1">
      <c r="B162" s="126" t="s">
        <v>682</v>
      </c>
      <c r="C162" s="126"/>
      <c r="D162" s="126"/>
      <c r="E162" s="126"/>
      <c r="F162" s="126"/>
      <c r="G162" s="126"/>
    </row>
    <row r="163" spans="2:7" ht="13.5" customHeight="1">
      <c r="B163" s="82" t="s">
        <v>220</v>
      </c>
      <c r="C163" s="15" t="s">
        <v>683</v>
      </c>
      <c r="D163" s="34" t="s">
        <v>441</v>
      </c>
      <c r="E163" s="41" t="s">
        <v>684</v>
      </c>
      <c r="F163" s="15" t="s">
        <v>685</v>
      </c>
      <c r="G163" s="83">
        <v>2600</v>
      </c>
    </row>
    <row r="164" spans="2:7" ht="13.5" customHeight="1">
      <c r="B164" s="68" t="s">
        <v>686</v>
      </c>
      <c r="C164" s="8" t="s">
        <v>359</v>
      </c>
      <c r="D164" s="10" t="s">
        <v>441</v>
      </c>
      <c r="E164" s="10" t="s">
        <v>581</v>
      </c>
      <c r="F164" s="8" t="s">
        <v>687</v>
      </c>
      <c r="G164" s="69">
        <v>726.88</v>
      </c>
    </row>
    <row r="165" spans="2:7" ht="13.5" customHeight="1">
      <c r="B165" s="68" t="s">
        <v>686</v>
      </c>
      <c r="C165" s="8" t="s">
        <v>359</v>
      </c>
      <c r="D165" s="10" t="s">
        <v>348</v>
      </c>
      <c r="E165" s="10" t="s">
        <v>581</v>
      </c>
      <c r="F165" s="8" t="s">
        <v>687</v>
      </c>
      <c r="G165" s="69">
        <v>665.52</v>
      </c>
    </row>
    <row r="166" spans="2:7" ht="13.5" customHeight="1">
      <c r="B166" s="68" t="s">
        <v>688</v>
      </c>
      <c r="C166" s="8" t="s">
        <v>683</v>
      </c>
      <c r="D166" s="10" t="s">
        <v>689</v>
      </c>
      <c r="E166" s="42" t="s">
        <v>690</v>
      </c>
      <c r="F166" s="8" t="s">
        <v>691</v>
      </c>
      <c r="G166" s="69">
        <v>2400</v>
      </c>
    </row>
    <row r="167" spans="2:7" ht="13.5" customHeight="1">
      <c r="B167" s="68" t="s">
        <v>692</v>
      </c>
      <c r="C167" s="8" t="s">
        <v>683</v>
      </c>
      <c r="D167" s="10" t="s">
        <v>342</v>
      </c>
      <c r="E167" s="42" t="s">
        <v>693</v>
      </c>
      <c r="F167" s="8" t="s">
        <v>694</v>
      </c>
      <c r="G167" s="69">
        <v>300</v>
      </c>
    </row>
    <row r="168" spans="2:7" ht="13.5" customHeight="1">
      <c r="B168" s="68" t="s">
        <v>695</v>
      </c>
      <c r="C168" s="8" t="s">
        <v>683</v>
      </c>
      <c r="D168" s="10" t="s">
        <v>342</v>
      </c>
      <c r="E168" s="39" t="s">
        <v>696</v>
      </c>
      <c r="F168" s="8" t="s">
        <v>694</v>
      </c>
      <c r="G168" s="69">
        <v>300</v>
      </c>
    </row>
    <row r="169" spans="2:7" ht="13.5" customHeight="1">
      <c r="B169" s="68" t="s">
        <v>697</v>
      </c>
      <c r="C169" s="8" t="s">
        <v>683</v>
      </c>
      <c r="D169" s="10" t="s">
        <v>348</v>
      </c>
      <c r="E169" s="39" t="s">
        <v>696</v>
      </c>
      <c r="F169" s="8" t="s">
        <v>694</v>
      </c>
      <c r="G169" s="69">
        <v>320</v>
      </c>
    </row>
    <row r="170" spans="2:7" ht="13.5" customHeight="1">
      <c r="B170" s="68" t="s">
        <v>698</v>
      </c>
      <c r="C170" s="8" t="s">
        <v>683</v>
      </c>
      <c r="D170" s="10" t="s">
        <v>689</v>
      </c>
      <c r="E170" s="39" t="s">
        <v>699</v>
      </c>
      <c r="F170" s="8" t="s">
        <v>255</v>
      </c>
      <c r="G170" s="69">
        <v>1800</v>
      </c>
    </row>
    <row r="171" spans="2:7" ht="13.5" customHeight="1">
      <c r="B171" s="68" t="s">
        <v>700</v>
      </c>
      <c r="C171" s="8" t="s">
        <v>683</v>
      </c>
      <c r="D171" s="10" t="s">
        <v>342</v>
      </c>
      <c r="E171" s="10" t="s">
        <v>701</v>
      </c>
      <c r="F171" s="8" t="s">
        <v>694</v>
      </c>
      <c r="G171" s="69">
        <v>550</v>
      </c>
    </row>
    <row r="172" spans="2:7" ht="13.5" customHeight="1">
      <c r="B172" s="68" t="s">
        <v>702</v>
      </c>
      <c r="C172" s="8" t="s">
        <v>359</v>
      </c>
      <c r="D172" s="10" t="s">
        <v>348</v>
      </c>
      <c r="E172" s="10" t="s">
        <v>703</v>
      </c>
      <c r="F172" s="8" t="s">
        <v>704</v>
      </c>
      <c r="G172" s="69">
        <v>1728.7</v>
      </c>
    </row>
    <row r="173" spans="2:7" ht="13.5" customHeight="1">
      <c r="B173" s="68" t="s">
        <v>705</v>
      </c>
      <c r="C173" s="8" t="s">
        <v>369</v>
      </c>
      <c r="D173" s="10" t="s">
        <v>501</v>
      </c>
      <c r="E173" s="28">
        <v>2.5</v>
      </c>
      <c r="F173" s="8" t="s">
        <v>706</v>
      </c>
      <c r="G173" s="69">
        <v>5924.11</v>
      </c>
    </row>
    <row r="174" spans="2:7" ht="13.5" customHeight="1">
      <c r="B174" s="68" t="s">
        <v>1135</v>
      </c>
      <c r="C174" s="8" t="s">
        <v>1136</v>
      </c>
      <c r="D174" s="10" t="s">
        <v>348</v>
      </c>
      <c r="E174" s="28" t="s">
        <v>205</v>
      </c>
      <c r="F174" s="8" t="s">
        <v>1137</v>
      </c>
      <c r="G174" s="69">
        <v>1200</v>
      </c>
    </row>
    <row r="175" spans="2:7" ht="13.5" customHeight="1">
      <c r="B175" s="68" t="s">
        <v>222</v>
      </c>
      <c r="C175" s="8" t="s">
        <v>525</v>
      </c>
      <c r="D175" s="10" t="s">
        <v>366</v>
      </c>
      <c r="E175" s="10">
        <v>0.07200000000000001</v>
      </c>
      <c r="F175" s="8" t="s">
        <v>395</v>
      </c>
      <c r="G175" s="69">
        <v>4375.74</v>
      </c>
    </row>
    <row r="176" spans="2:7" ht="13.5" customHeight="1">
      <c r="B176" s="68" t="s">
        <v>221</v>
      </c>
      <c r="C176" s="8" t="s">
        <v>341</v>
      </c>
      <c r="D176" s="10" t="s">
        <v>366</v>
      </c>
      <c r="E176" s="28" t="s">
        <v>613</v>
      </c>
      <c r="F176" s="8" t="s">
        <v>707</v>
      </c>
      <c r="G176" s="69">
        <v>168</v>
      </c>
    </row>
    <row r="177" spans="2:7" ht="13.5" customHeight="1">
      <c r="B177" s="68" t="s">
        <v>708</v>
      </c>
      <c r="C177" s="8" t="s">
        <v>369</v>
      </c>
      <c r="D177" s="10" t="s">
        <v>342</v>
      </c>
      <c r="E177" s="28" t="s">
        <v>386</v>
      </c>
      <c r="F177" s="8" t="s">
        <v>709</v>
      </c>
      <c r="G177" s="69">
        <v>284.45</v>
      </c>
    </row>
    <row r="178" spans="2:7" ht="13.5" customHeight="1">
      <c r="B178" s="68" t="s">
        <v>710</v>
      </c>
      <c r="C178" s="8" t="s">
        <v>683</v>
      </c>
      <c r="D178" s="10" t="s">
        <v>441</v>
      </c>
      <c r="E178" s="28" t="s">
        <v>711</v>
      </c>
      <c r="F178" s="8" t="s">
        <v>256</v>
      </c>
      <c r="G178" s="69">
        <f>4070*1.18</f>
        <v>4802.599999999999</v>
      </c>
    </row>
    <row r="179" spans="2:7" ht="13.5" customHeight="1">
      <c r="B179" s="68" t="s">
        <v>712</v>
      </c>
      <c r="C179" s="8" t="s">
        <v>525</v>
      </c>
      <c r="D179" s="10" t="s">
        <v>490</v>
      </c>
      <c r="E179" s="28" t="s">
        <v>394</v>
      </c>
      <c r="F179" s="8" t="s">
        <v>713</v>
      </c>
      <c r="G179" s="69">
        <v>1326.91</v>
      </c>
    </row>
    <row r="180" spans="2:7" ht="13.5" customHeight="1">
      <c r="B180" s="68" t="s">
        <v>714</v>
      </c>
      <c r="C180" s="8" t="s">
        <v>683</v>
      </c>
      <c r="D180" s="10" t="s">
        <v>441</v>
      </c>
      <c r="E180" s="28" t="s">
        <v>715</v>
      </c>
      <c r="F180" s="8" t="s">
        <v>257</v>
      </c>
      <c r="G180" s="69">
        <f>4070*1.18</f>
        <v>4802.599999999999</v>
      </c>
    </row>
    <row r="181" spans="2:7" ht="12" customHeight="1" thickBot="1">
      <c r="B181" s="87" t="s">
        <v>716</v>
      </c>
      <c r="C181" s="14" t="s">
        <v>683</v>
      </c>
      <c r="D181" s="89" t="s">
        <v>518</v>
      </c>
      <c r="E181" s="38" t="s">
        <v>717</v>
      </c>
      <c r="F181" s="14" t="s">
        <v>258</v>
      </c>
      <c r="G181" s="88">
        <f>600*36</f>
        <v>21600</v>
      </c>
    </row>
    <row r="182" spans="2:7" ht="12" customHeight="1" thickBot="1">
      <c r="B182" s="125" t="s">
        <v>718</v>
      </c>
      <c r="C182" s="125"/>
      <c r="D182" s="125"/>
      <c r="E182" s="125"/>
      <c r="F182" s="125"/>
      <c r="G182" s="125"/>
    </row>
    <row r="183" spans="2:7" ht="19.5" customHeight="1">
      <c r="B183" s="66" t="s">
        <v>719</v>
      </c>
      <c r="C183" s="7" t="s">
        <v>376</v>
      </c>
      <c r="D183" s="25" t="s">
        <v>441</v>
      </c>
      <c r="E183" s="25" t="s">
        <v>720</v>
      </c>
      <c r="F183" s="7" t="s">
        <v>721</v>
      </c>
      <c r="G183" s="67">
        <v>4642.12</v>
      </c>
    </row>
    <row r="184" spans="2:7" ht="13.5" customHeight="1">
      <c r="B184" s="68" t="s">
        <v>722</v>
      </c>
      <c r="C184" s="8" t="s">
        <v>525</v>
      </c>
      <c r="D184" s="10" t="s">
        <v>441</v>
      </c>
      <c r="E184" s="10" t="s">
        <v>723</v>
      </c>
      <c r="F184" s="8" t="s">
        <v>261</v>
      </c>
      <c r="G184" s="69">
        <f>117.9*36</f>
        <v>4244.400000000001</v>
      </c>
    </row>
    <row r="185" spans="2:7" ht="13.5" customHeight="1">
      <c r="B185" s="68" t="s">
        <v>724</v>
      </c>
      <c r="C185" s="8" t="s">
        <v>359</v>
      </c>
      <c r="D185" s="9" t="s">
        <v>353</v>
      </c>
      <c r="E185" s="10" t="s">
        <v>725</v>
      </c>
      <c r="F185" s="8" t="s">
        <v>259</v>
      </c>
      <c r="G185" s="69">
        <v>7325.44</v>
      </c>
    </row>
    <row r="186" spans="2:7" ht="13.5" customHeight="1">
      <c r="B186" s="68" t="s">
        <v>727</v>
      </c>
      <c r="C186" s="8" t="s">
        <v>359</v>
      </c>
      <c r="D186" s="10" t="s">
        <v>348</v>
      </c>
      <c r="E186" s="10" t="s">
        <v>728</v>
      </c>
      <c r="F186" s="8" t="s">
        <v>260</v>
      </c>
      <c r="G186" s="69">
        <v>1585.92</v>
      </c>
    </row>
    <row r="187" spans="2:7" ht="13.5" customHeight="1">
      <c r="B187" s="68" t="s">
        <v>729</v>
      </c>
      <c r="C187" s="8" t="s">
        <v>533</v>
      </c>
      <c r="D187" s="9" t="s">
        <v>353</v>
      </c>
      <c r="E187" s="10" t="s">
        <v>378</v>
      </c>
      <c r="F187" s="8" t="s">
        <v>395</v>
      </c>
      <c r="G187" s="69">
        <v>14660</v>
      </c>
    </row>
    <row r="188" spans="2:8" ht="13.5" customHeight="1">
      <c r="B188" s="68" t="s">
        <v>1138</v>
      </c>
      <c r="C188" s="8" t="s">
        <v>365</v>
      </c>
      <c r="D188" s="10" t="s">
        <v>441</v>
      </c>
      <c r="E188" s="10" t="s">
        <v>730</v>
      </c>
      <c r="F188" s="8" t="s">
        <v>731</v>
      </c>
      <c r="G188" s="69">
        <f>80*36</f>
        <v>2880</v>
      </c>
      <c r="H188" s="5"/>
    </row>
    <row r="189" spans="2:8" ht="13.5" customHeight="1">
      <c r="B189" s="68" t="s">
        <v>732</v>
      </c>
      <c r="C189" s="8" t="s">
        <v>733</v>
      </c>
      <c r="D189" s="9" t="s">
        <v>427</v>
      </c>
      <c r="E189" s="30" t="s">
        <v>734</v>
      </c>
      <c r="F189" s="8" t="s">
        <v>735</v>
      </c>
      <c r="G189" s="69">
        <v>800</v>
      </c>
      <c r="H189" s="5"/>
    </row>
    <row r="190" spans="2:7" ht="13.5" customHeight="1">
      <c r="B190" s="68" t="s">
        <v>736</v>
      </c>
      <c r="C190" s="8" t="s">
        <v>472</v>
      </c>
      <c r="D190" s="10" t="s">
        <v>441</v>
      </c>
      <c r="E190" s="10" t="s">
        <v>737</v>
      </c>
      <c r="F190" s="8" t="s">
        <v>262</v>
      </c>
      <c r="G190" s="69">
        <v>570</v>
      </c>
    </row>
    <row r="191" spans="2:7" ht="13.5" customHeight="1">
      <c r="B191" s="68" t="s">
        <v>736</v>
      </c>
      <c r="C191" s="8" t="s">
        <v>347</v>
      </c>
      <c r="D191" s="10" t="s">
        <v>348</v>
      </c>
      <c r="E191" s="10" t="s">
        <v>737</v>
      </c>
      <c r="F191" s="8" t="s">
        <v>262</v>
      </c>
      <c r="G191" s="69">
        <v>550</v>
      </c>
    </row>
    <row r="192" spans="2:7" ht="13.5" customHeight="1">
      <c r="B192" s="68" t="s">
        <v>738</v>
      </c>
      <c r="C192" s="8" t="s">
        <v>369</v>
      </c>
      <c r="D192" s="10" t="s">
        <v>342</v>
      </c>
      <c r="E192" s="10" t="s">
        <v>739</v>
      </c>
      <c r="F192" s="8" t="s">
        <v>263</v>
      </c>
      <c r="G192" s="69">
        <v>466.61</v>
      </c>
    </row>
    <row r="193" spans="2:7" ht="13.5" customHeight="1">
      <c r="B193" s="68" t="s">
        <v>740</v>
      </c>
      <c r="C193" s="8" t="s">
        <v>341</v>
      </c>
      <c r="D193" s="10" t="s">
        <v>348</v>
      </c>
      <c r="E193" s="10" t="s">
        <v>741</v>
      </c>
      <c r="F193" s="8" t="s">
        <v>742</v>
      </c>
      <c r="G193" s="69">
        <v>2216</v>
      </c>
    </row>
    <row r="194" spans="2:7" ht="13.5" customHeight="1">
      <c r="B194" s="68" t="s">
        <v>743</v>
      </c>
      <c r="C194" s="8" t="s">
        <v>437</v>
      </c>
      <c r="D194" s="10" t="s">
        <v>441</v>
      </c>
      <c r="E194" s="10" t="s">
        <v>586</v>
      </c>
      <c r="F194" s="8" t="s">
        <v>264</v>
      </c>
      <c r="G194" s="69">
        <v>2419</v>
      </c>
    </row>
    <row r="195" spans="2:7" ht="13.5" customHeight="1">
      <c r="B195" s="68" t="s">
        <v>744</v>
      </c>
      <c r="C195" s="8" t="s">
        <v>345</v>
      </c>
      <c r="D195" s="10" t="s">
        <v>441</v>
      </c>
      <c r="E195" s="10" t="s">
        <v>745</v>
      </c>
      <c r="F195" s="8" t="s">
        <v>265</v>
      </c>
      <c r="G195" s="69">
        <v>1703.1</v>
      </c>
    </row>
    <row r="196" spans="2:8" ht="13.5" customHeight="1">
      <c r="B196" s="68" t="s">
        <v>746</v>
      </c>
      <c r="C196" s="8" t="s">
        <v>359</v>
      </c>
      <c r="D196" s="10" t="s">
        <v>441</v>
      </c>
      <c r="E196" s="10" t="s">
        <v>343</v>
      </c>
      <c r="F196" s="8" t="s">
        <v>266</v>
      </c>
      <c r="G196" s="69">
        <v>4192.54</v>
      </c>
      <c r="H196" s="27"/>
    </row>
    <row r="197" spans="2:7" ht="13.5" customHeight="1">
      <c r="B197" s="68" t="s">
        <v>747</v>
      </c>
      <c r="C197" s="8" t="s">
        <v>359</v>
      </c>
      <c r="D197" s="10" t="s">
        <v>441</v>
      </c>
      <c r="E197" s="10" t="s">
        <v>723</v>
      </c>
      <c r="F197" s="8" t="s">
        <v>748</v>
      </c>
      <c r="G197" s="69">
        <v>5210.88</v>
      </c>
    </row>
    <row r="198" spans="2:7" ht="13.5" customHeight="1">
      <c r="B198" s="68" t="s">
        <v>245</v>
      </c>
      <c r="C198" s="8" t="s">
        <v>749</v>
      </c>
      <c r="D198" s="9" t="s">
        <v>427</v>
      </c>
      <c r="E198" s="10" t="s">
        <v>750</v>
      </c>
      <c r="F198" s="8" t="s">
        <v>410</v>
      </c>
      <c r="G198" s="69">
        <v>4500</v>
      </c>
    </row>
    <row r="199" spans="2:7" ht="13.5" customHeight="1">
      <c r="B199" s="68" t="s">
        <v>751</v>
      </c>
      <c r="C199" s="8" t="s">
        <v>345</v>
      </c>
      <c r="D199" s="10" t="s">
        <v>348</v>
      </c>
      <c r="E199" s="10" t="s">
        <v>752</v>
      </c>
      <c r="F199" s="8" t="s">
        <v>1139</v>
      </c>
      <c r="G199" s="69">
        <v>407.4</v>
      </c>
    </row>
    <row r="200" spans="2:7" ht="13.5" customHeight="1">
      <c r="B200" s="68" t="s">
        <v>753</v>
      </c>
      <c r="C200" s="8" t="s">
        <v>341</v>
      </c>
      <c r="D200" s="9" t="s">
        <v>463</v>
      </c>
      <c r="E200" s="10" t="s">
        <v>754</v>
      </c>
      <c r="F200" s="8" t="s">
        <v>1140</v>
      </c>
      <c r="G200" s="69">
        <v>4820</v>
      </c>
    </row>
    <row r="201" spans="2:7" ht="13.5" customHeight="1">
      <c r="B201" s="68" t="s">
        <v>755</v>
      </c>
      <c r="C201" s="8" t="s">
        <v>525</v>
      </c>
      <c r="D201" s="10" t="s">
        <v>441</v>
      </c>
      <c r="E201" s="10" t="s">
        <v>756</v>
      </c>
      <c r="F201" s="8" t="s">
        <v>757</v>
      </c>
      <c r="G201" s="69">
        <f>96.22*36</f>
        <v>3463.92</v>
      </c>
    </row>
    <row r="202" spans="2:7" ht="13.5" customHeight="1">
      <c r="B202" s="68" t="s">
        <v>758</v>
      </c>
      <c r="C202" s="8" t="s">
        <v>365</v>
      </c>
      <c r="D202" s="10" t="s">
        <v>342</v>
      </c>
      <c r="E202" s="10" t="s">
        <v>669</v>
      </c>
      <c r="F202" s="8" t="s">
        <v>759</v>
      </c>
      <c r="G202" s="69">
        <v>512.4</v>
      </c>
    </row>
    <row r="203" spans="2:7" ht="13.5" customHeight="1">
      <c r="B203" s="68" t="s">
        <v>760</v>
      </c>
      <c r="C203" s="8" t="s">
        <v>525</v>
      </c>
      <c r="D203" s="10" t="s">
        <v>494</v>
      </c>
      <c r="E203" s="10" t="s">
        <v>761</v>
      </c>
      <c r="F203" s="8" t="s">
        <v>762</v>
      </c>
      <c r="G203" s="69">
        <f>84*36</f>
        <v>3024</v>
      </c>
    </row>
    <row r="204" spans="2:7" ht="13.5" customHeight="1">
      <c r="B204" s="68" t="s">
        <v>1141</v>
      </c>
      <c r="C204" s="8" t="s">
        <v>408</v>
      </c>
      <c r="D204" s="10" t="s">
        <v>348</v>
      </c>
      <c r="E204" s="10" t="s">
        <v>763</v>
      </c>
      <c r="F204" s="8" t="s">
        <v>764</v>
      </c>
      <c r="G204" s="69">
        <v>561.68</v>
      </c>
    </row>
    <row r="205" spans="2:7" ht="13.5" customHeight="1">
      <c r="B205" s="68" t="s">
        <v>765</v>
      </c>
      <c r="C205" s="8" t="s">
        <v>345</v>
      </c>
      <c r="D205" s="10" t="s">
        <v>348</v>
      </c>
      <c r="E205" s="10" t="s">
        <v>766</v>
      </c>
      <c r="F205" s="8" t="s">
        <v>267</v>
      </c>
      <c r="G205" s="69">
        <v>710.6</v>
      </c>
    </row>
    <row r="206" spans="2:7" ht="13.5" customHeight="1">
      <c r="B206" s="68" t="s">
        <v>767</v>
      </c>
      <c r="C206" s="8" t="s">
        <v>359</v>
      </c>
      <c r="D206" s="9" t="s">
        <v>463</v>
      </c>
      <c r="E206" s="10" t="s">
        <v>438</v>
      </c>
      <c r="F206" s="8" t="s">
        <v>768</v>
      </c>
      <c r="G206" s="69">
        <v>3963.62</v>
      </c>
    </row>
    <row r="207" spans="2:7" ht="13.5" customHeight="1">
      <c r="B207" s="68" t="s">
        <v>769</v>
      </c>
      <c r="C207" s="8" t="s">
        <v>341</v>
      </c>
      <c r="D207" s="10" t="s">
        <v>441</v>
      </c>
      <c r="E207" s="10" t="s">
        <v>770</v>
      </c>
      <c r="F207" s="8" t="s">
        <v>771</v>
      </c>
      <c r="G207" s="69">
        <v>5408</v>
      </c>
    </row>
    <row r="208" spans="2:7" ht="13.5" customHeight="1">
      <c r="B208" s="68" t="s">
        <v>772</v>
      </c>
      <c r="C208" s="8" t="s">
        <v>359</v>
      </c>
      <c r="D208" s="10" t="s">
        <v>348</v>
      </c>
      <c r="E208" s="10" t="s">
        <v>773</v>
      </c>
      <c r="F208" s="8" t="s">
        <v>1142</v>
      </c>
      <c r="G208" s="69">
        <v>1007.72</v>
      </c>
    </row>
    <row r="209" spans="2:7" ht="13.5" customHeight="1">
      <c r="B209" s="68" t="s">
        <v>774</v>
      </c>
      <c r="C209" s="8" t="s">
        <v>347</v>
      </c>
      <c r="D209" s="10" t="s">
        <v>348</v>
      </c>
      <c r="E209" s="10" t="s">
        <v>775</v>
      </c>
      <c r="F209" s="8" t="s">
        <v>776</v>
      </c>
      <c r="G209" s="69">
        <v>1600</v>
      </c>
    </row>
    <row r="210" spans="2:7" ht="13.5" customHeight="1">
      <c r="B210" s="68" t="s">
        <v>284</v>
      </c>
      <c r="C210" s="8" t="s">
        <v>777</v>
      </c>
      <c r="D210" s="10" t="s">
        <v>348</v>
      </c>
      <c r="E210" s="10" t="s">
        <v>778</v>
      </c>
      <c r="F210" s="8" t="s">
        <v>1143</v>
      </c>
      <c r="G210" s="69">
        <v>399</v>
      </c>
    </row>
    <row r="211" spans="2:7" ht="13.5" customHeight="1">
      <c r="B211" s="68" t="s">
        <v>779</v>
      </c>
      <c r="C211" s="8" t="s">
        <v>341</v>
      </c>
      <c r="D211" s="9" t="s">
        <v>477</v>
      </c>
      <c r="E211" s="10" t="s">
        <v>780</v>
      </c>
      <c r="F211" s="8" t="s">
        <v>781</v>
      </c>
      <c r="G211" s="69">
        <v>8836</v>
      </c>
    </row>
    <row r="212" spans="2:7" ht="13.5" customHeight="1">
      <c r="B212" s="68" t="s">
        <v>782</v>
      </c>
      <c r="C212" s="8" t="s">
        <v>376</v>
      </c>
      <c r="D212" s="9" t="s">
        <v>783</v>
      </c>
      <c r="E212" s="10" t="s">
        <v>715</v>
      </c>
      <c r="F212" s="8" t="s">
        <v>784</v>
      </c>
      <c r="G212" s="69">
        <v>11903.84</v>
      </c>
    </row>
    <row r="213" spans="2:7" ht="13.5" customHeight="1">
      <c r="B213" s="68" t="s">
        <v>782</v>
      </c>
      <c r="C213" s="8" t="s">
        <v>376</v>
      </c>
      <c r="D213" s="10" t="s">
        <v>441</v>
      </c>
      <c r="E213" s="10" t="s">
        <v>715</v>
      </c>
      <c r="F213" s="8" t="s">
        <v>784</v>
      </c>
      <c r="G213" s="69">
        <v>11290.24</v>
      </c>
    </row>
    <row r="214" spans="2:7" ht="13.5" customHeight="1">
      <c r="B214" s="68" t="s">
        <v>785</v>
      </c>
      <c r="C214" s="8" t="s">
        <v>345</v>
      </c>
      <c r="D214" s="10" t="s">
        <v>348</v>
      </c>
      <c r="E214" s="10" t="s">
        <v>438</v>
      </c>
      <c r="F214" s="8" t="s">
        <v>786</v>
      </c>
      <c r="G214" s="69">
        <f>119*36</f>
        <v>4284</v>
      </c>
    </row>
    <row r="215" spans="2:7" ht="13.5" customHeight="1">
      <c r="B215" s="68" t="s">
        <v>787</v>
      </c>
      <c r="C215" s="8" t="s">
        <v>376</v>
      </c>
      <c r="D215" s="10" t="s">
        <v>348</v>
      </c>
      <c r="E215" s="10" t="s">
        <v>788</v>
      </c>
      <c r="F215" s="8" t="s">
        <v>721</v>
      </c>
      <c r="G215" s="69">
        <v>1007.72</v>
      </c>
    </row>
    <row r="216" spans="2:7" ht="13.5" customHeight="1">
      <c r="B216" s="68" t="s">
        <v>789</v>
      </c>
      <c r="C216" s="8" t="s">
        <v>359</v>
      </c>
      <c r="D216" s="10" t="s">
        <v>348</v>
      </c>
      <c r="E216" s="10" t="s">
        <v>522</v>
      </c>
      <c r="F216" s="8" t="s">
        <v>790</v>
      </c>
      <c r="G216" s="69">
        <v>1694.48</v>
      </c>
    </row>
    <row r="217" spans="2:7" ht="13.5" customHeight="1">
      <c r="B217" s="68" t="s">
        <v>791</v>
      </c>
      <c r="C217" s="8" t="s">
        <v>365</v>
      </c>
      <c r="D217" s="10" t="s">
        <v>348</v>
      </c>
      <c r="E217" s="10" t="s">
        <v>773</v>
      </c>
      <c r="F217" s="8" t="s">
        <v>1144</v>
      </c>
      <c r="G217" s="69">
        <v>900</v>
      </c>
    </row>
    <row r="218" spans="2:7" ht="13.5" customHeight="1">
      <c r="B218" s="68" t="s">
        <v>792</v>
      </c>
      <c r="C218" s="8" t="s">
        <v>365</v>
      </c>
      <c r="D218" s="10" t="s">
        <v>417</v>
      </c>
      <c r="E218" s="30" t="s">
        <v>793</v>
      </c>
      <c r="F218" s="8" t="s">
        <v>1145</v>
      </c>
      <c r="G218" s="69">
        <v>2105</v>
      </c>
    </row>
    <row r="219" spans="2:7" ht="13.5" customHeight="1">
      <c r="B219" s="68" t="s">
        <v>794</v>
      </c>
      <c r="C219" s="8" t="s">
        <v>472</v>
      </c>
      <c r="D219" s="10" t="s">
        <v>795</v>
      </c>
      <c r="E219" s="10" t="s">
        <v>418</v>
      </c>
      <c r="F219" s="8" t="s">
        <v>395</v>
      </c>
      <c r="G219" s="69">
        <v>690</v>
      </c>
    </row>
    <row r="220" spans="2:7" ht="13.5" customHeight="1">
      <c r="B220" s="68" t="s">
        <v>796</v>
      </c>
      <c r="C220" s="8" t="s">
        <v>359</v>
      </c>
      <c r="D220" s="10" t="s">
        <v>348</v>
      </c>
      <c r="E220" s="10" t="s">
        <v>797</v>
      </c>
      <c r="F220" s="8" t="s">
        <v>798</v>
      </c>
      <c r="G220" s="69">
        <v>1639.02</v>
      </c>
    </row>
    <row r="221" spans="2:7" ht="13.5" customHeight="1">
      <c r="B221" s="74" t="s">
        <v>799</v>
      </c>
      <c r="C221" s="75" t="s">
        <v>749</v>
      </c>
      <c r="D221" s="77" t="s">
        <v>427</v>
      </c>
      <c r="E221" s="76" t="s">
        <v>800</v>
      </c>
      <c r="F221" s="75" t="s">
        <v>801</v>
      </c>
      <c r="G221" s="73">
        <v>3990</v>
      </c>
    </row>
    <row r="222" spans="2:7" ht="13.5" customHeight="1">
      <c r="B222" s="68" t="s">
        <v>802</v>
      </c>
      <c r="C222" s="8" t="s">
        <v>345</v>
      </c>
      <c r="D222" s="10" t="s">
        <v>348</v>
      </c>
      <c r="E222" s="10" t="s">
        <v>803</v>
      </c>
      <c r="F222" s="8" t="s">
        <v>1146</v>
      </c>
      <c r="G222" s="69">
        <v>346.5</v>
      </c>
    </row>
    <row r="223" spans="2:7" ht="13.5" customHeight="1">
      <c r="B223" s="68" t="s">
        <v>804</v>
      </c>
      <c r="C223" s="8" t="s">
        <v>525</v>
      </c>
      <c r="D223" s="10" t="s">
        <v>441</v>
      </c>
      <c r="E223" s="10" t="s">
        <v>805</v>
      </c>
      <c r="F223" s="8" t="s">
        <v>806</v>
      </c>
      <c r="G223" s="69">
        <v>767</v>
      </c>
    </row>
    <row r="224" spans="2:7" ht="13.5" customHeight="1">
      <c r="B224" s="74" t="s">
        <v>285</v>
      </c>
      <c r="C224" s="75" t="s">
        <v>733</v>
      </c>
      <c r="D224" s="76" t="s">
        <v>348</v>
      </c>
      <c r="E224" s="76" t="s">
        <v>589</v>
      </c>
      <c r="F224" s="75" t="s">
        <v>721</v>
      </c>
      <c r="G224" s="73">
        <v>1554</v>
      </c>
    </row>
    <row r="225" spans="2:7" ht="13.5" customHeight="1">
      <c r="B225" s="68" t="s">
        <v>807</v>
      </c>
      <c r="C225" s="8" t="s">
        <v>345</v>
      </c>
      <c r="D225" s="10" t="s">
        <v>348</v>
      </c>
      <c r="E225" s="10" t="s">
        <v>808</v>
      </c>
      <c r="F225" s="8" t="s">
        <v>809</v>
      </c>
      <c r="G225" s="69">
        <v>576.8</v>
      </c>
    </row>
    <row r="226" spans="2:7" ht="13.5" customHeight="1">
      <c r="B226" s="68" t="s">
        <v>810</v>
      </c>
      <c r="C226" s="8" t="s">
        <v>365</v>
      </c>
      <c r="D226" s="10" t="s">
        <v>342</v>
      </c>
      <c r="E226" s="30" t="s">
        <v>763</v>
      </c>
      <c r="F226" s="8" t="s">
        <v>811</v>
      </c>
      <c r="G226" s="69">
        <v>419</v>
      </c>
    </row>
    <row r="227" spans="2:7" ht="13.5" customHeight="1">
      <c r="B227" s="68" t="s">
        <v>812</v>
      </c>
      <c r="C227" s="8" t="s">
        <v>365</v>
      </c>
      <c r="D227" s="10" t="s">
        <v>348</v>
      </c>
      <c r="E227" s="30" t="s">
        <v>343</v>
      </c>
      <c r="F227" s="8" t="s">
        <v>813</v>
      </c>
      <c r="G227" s="69">
        <v>720</v>
      </c>
    </row>
    <row r="228" spans="2:7" ht="13.5" customHeight="1">
      <c r="B228" s="68" t="s">
        <v>814</v>
      </c>
      <c r="C228" s="8" t="s">
        <v>359</v>
      </c>
      <c r="D228" s="10" t="s">
        <v>494</v>
      </c>
      <c r="E228" s="10" t="s">
        <v>703</v>
      </c>
      <c r="F228" s="8" t="s">
        <v>815</v>
      </c>
      <c r="G228" s="69">
        <v>4021.44</v>
      </c>
    </row>
    <row r="229" spans="2:7" ht="13.5" customHeight="1">
      <c r="B229" s="68" t="s">
        <v>816</v>
      </c>
      <c r="C229" s="8" t="s">
        <v>472</v>
      </c>
      <c r="D229" s="10" t="s">
        <v>348</v>
      </c>
      <c r="E229" s="10" t="s">
        <v>817</v>
      </c>
      <c r="F229" s="8" t="s">
        <v>818</v>
      </c>
      <c r="G229" s="69">
        <v>1050</v>
      </c>
    </row>
    <row r="230" spans="2:7" ht="13.5" customHeight="1">
      <c r="B230" s="68" t="s">
        <v>819</v>
      </c>
      <c r="C230" s="8" t="s">
        <v>369</v>
      </c>
      <c r="D230" s="9" t="s">
        <v>377</v>
      </c>
      <c r="E230" s="10" t="s">
        <v>820</v>
      </c>
      <c r="F230" s="8" t="s">
        <v>821</v>
      </c>
      <c r="G230" s="69">
        <v>16667.88</v>
      </c>
    </row>
    <row r="231" spans="2:7" ht="13.5" customHeight="1">
      <c r="B231" s="68" t="s">
        <v>822</v>
      </c>
      <c r="C231" s="8" t="s">
        <v>345</v>
      </c>
      <c r="D231" s="10" t="s">
        <v>348</v>
      </c>
      <c r="E231" s="28" t="s">
        <v>823</v>
      </c>
      <c r="F231" s="8" t="s">
        <v>1147</v>
      </c>
      <c r="G231" s="69">
        <v>415</v>
      </c>
    </row>
    <row r="232" spans="2:7" ht="13.5" customHeight="1">
      <c r="B232" s="68" t="s">
        <v>824</v>
      </c>
      <c r="C232" s="8" t="s">
        <v>569</v>
      </c>
      <c r="D232" s="9" t="s">
        <v>427</v>
      </c>
      <c r="E232" s="10" t="s">
        <v>825</v>
      </c>
      <c r="F232" s="8" t="s">
        <v>771</v>
      </c>
      <c r="G232" s="69">
        <f>72*36</f>
        <v>2592</v>
      </c>
    </row>
    <row r="233" spans="2:7" ht="13.5" customHeight="1">
      <c r="B233" s="68" t="s">
        <v>826</v>
      </c>
      <c r="C233" s="8" t="s">
        <v>408</v>
      </c>
      <c r="D233" s="10" t="s">
        <v>518</v>
      </c>
      <c r="E233" s="30" t="s">
        <v>827</v>
      </c>
      <c r="F233" s="8" t="s">
        <v>828</v>
      </c>
      <c r="G233" s="69">
        <v>10588.14</v>
      </c>
    </row>
    <row r="234" spans="2:7" ht="13.5" customHeight="1">
      <c r="B234" s="68" t="s">
        <v>829</v>
      </c>
      <c r="C234" s="8" t="s">
        <v>525</v>
      </c>
      <c r="D234" s="10" t="s">
        <v>348</v>
      </c>
      <c r="E234" s="10" t="s">
        <v>830</v>
      </c>
      <c r="F234" s="8" t="s">
        <v>831</v>
      </c>
      <c r="G234" s="69">
        <v>586.8</v>
      </c>
    </row>
    <row r="235" spans="2:7" ht="13.5" customHeight="1">
      <c r="B235" s="68" t="s">
        <v>832</v>
      </c>
      <c r="C235" s="8" t="s">
        <v>525</v>
      </c>
      <c r="D235" s="10" t="s">
        <v>348</v>
      </c>
      <c r="E235" s="10" t="s">
        <v>833</v>
      </c>
      <c r="F235" s="8" t="s">
        <v>834</v>
      </c>
      <c r="G235" s="69">
        <v>710.74</v>
      </c>
    </row>
    <row r="236" spans="2:7" ht="13.5" customHeight="1">
      <c r="B236" s="68" t="s">
        <v>835</v>
      </c>
      <c r="C236" s="8" t="s">
        <v>472</v>
      </c>
      <c r="D236" s="10" t="s">
        <v>348</v>
      </c>
      <c r="E236" s="10" t="s">
        <v>836</v>
      </c>
      <c r="F236" s="8" t="s">
        <v>837</v>
      </c>
      <c r="G236" s="69">
        <v>1750</v>
      </c>
    </row>
    <row r="237" spans="2:7" ht="13.5" customHeight="1">
      <c r="B237" s="68" t="s">
        <v>838</v>
      </c>
      <c r="C237" s="8" t="s">
        <v>347</v>
      </c>
      <c r="D237" s="10" t="s">
        <v>348</v>
      </c>
      <c r="E237" s="10" t="s">
        <v>839</v>
      </c>
      <c r="F237" s="8" t="s">
        <v>268</v>
      </c>
      <c r="G237" s="69">
        <v>1000</v>
      </c>
    </row>
    <row r="238" spans="2:7" ht="13.5" customHeight="1">
      <c r="B238" s="68" t="s">
        <v>838</v>
      </c>
      <c r="C238" s="8" t="s">
        <v>347</v>
      </c>
      <c r="D238" s="10" t="s">
        <v>441</v>
      </c>
      <c r="E238" s="10" t="s">
        <v>839</v>
      </c>
      <c r="F238" s="8" t="s">
        <v>268</v>
      </c>
      <c r="G238" s="69">
        <v>1014.8</v>
      </c>
    </row>
    <row r="239" spans="2:7" ht="13.5" customHeight="1">
      <c r="B239" s="68" t="s">
        <v>840</v>
      </c>
      <c r="C239" s="8" t="s">
        <v>369</v>
      </c>
      <c r="D239" s="10" t="s">
        <v>348</v>
      </c>
      <c r="E239" s="10" t="s">
        <v>839</v>
      </c>
      <c r="F239" s="8" t="s">
        <v>1148</v>
      </c>
      <c r="G239" s="69">
        <v>940.24</v>
      </c>
    </row>
    <row r="240" spans="2:7" ht="13.5" customHeight="1">
      <c r="B240" s="68" t="s">
        <v>841</v>
      </c>
      <c r="C240" s="13" t="s">
        <v>842</v>
      </c>
      <c r="D240" s="10" t="s">
        <v>348</v>
      </c>
      <c r="E240" s="10" t="s">
        <v>843</v>
      </c>
      <c r="F240" s="8" t="s">
        <v>844</v>
      </c>
      <c r="G240" s="90">
        <v>8383.76</v>
      </c>
    </row>
    <row r="241" spans="2:7" ht="13.5" customHeight="1">
      <c r="B241" s="68" t="s">
        <v>845</v>
      </c>
      <c r="C241" s="13" t="s">
        <v>842</v>
      </c>
      <c r="D241" s="10" t="s">
        <v>348</v>
      </c>
      <c r="E241" s="10" t="s">
        <v>846</v>
      </c>
      <c r="F241" s="8" t="s">
        <v>844</v>
      </c>
      <c r="G241" s="90">
        <v>1765</v>
      </c>
    </row>
    <row r="242" spans="2:7" ht="13.5" customHeight="1">
      <c r="B242" s="68" t="s">
        <v>847</v>
      </c>
      <c r="C242" s="13" t="s">
        <v>842</v>
      </c>
      <c r="D242" s="10" t="s">
        <v>348</v>
      </c>
      <c r="E242" s="10" t="s">
        <v>848</v>
      </c>
      <c r="F242" s="8" t="s">
        <v>849</v>
      </c>
      <c r="G242" s="69">
        <v>469</v>
      </c>
    </row>
    <row r="243" spans="2:7" ht="13.5" customHeight="1">
      <c r="B243" s="68" t="s">
        <v>850</v>
      </c>
      <c r="C243" s="13" t="s">
        <v>842</v>
      </c>
      <c r="D243" s="10" t="s">
        <v>348</v>
      </c>
      <c r="E243" s="10" t="s">
        <v>851</v>
      </c>
      <c r="F243" s="8" t="s">
        <v>852</v>
      </c>
      <c r="G243" s="69">
        <v>449.6</v>
      </c>
    </row>
    <row r="244" spans="2:7" ht="13.5" customHeight="1">
      <c r="B244" s="68" t="s">
        <v>853</v>
      </c>
      <c r="C244" s="8" t="s">
        <v>777</v>
      </c>
      <c r="D244" s="10" t="s">
        <v>441</v>
      </c>
      <c r="E244" s="10" t="s">
        <v>854</v>
      </c>
      <c r="F244" s="8" t="s">
        <v>721</v>
      </c>
      <c r="G244" s="69">
        <v>3690</v>
      </c>
    </row>
    <row r="245" spans="2:7" ht="13.5" customHeight="1">
      <c r="B245" s="68" t="s">
        <v>855</v>
      </c>
      <c r="C245" s="8" t="s">
        <v>359</v>
      </c>
      <c r="D245" s="10" t="s">
        <v>459</v>
      </c>
      <c r="E245" s="10" t="s">
        <v>856</v>
      </c>
      <c r="F245" s="8" t="s">
        <v>395</v>
      </c>
      <c r="G245" s="69">
        <v>326.86</v>
      </c>
    </row>
    <row r="246" spans="2:7" ht="13.5" customHeight="1">
      <c r="B246" s="68" t="s">
        <v>857</v>
      </c>
      <c r="C246" s="8" t="s">
        <v>345</v>
      </c>
      <c r="D246" s="10" t="s">
        <v>348</v>
      </c>
      <c r="E246" s="10" t="s">
        <v>858</v>
      </c>
      <c r="F246" s="8" t="s">
        <v>1149</v>
      </c>
      <c r="G246" s="69">
        <v>378</v>
      </c>
    </row>
    <row r="247" spans="2:7" ht="13.5" customHeight="1">
      <c r="B247" s="68" t="s">
        <v>859</v>
      </c>
      <c r="C247" s="8" t="s">
        <v>472</v>
      </c>
      <c r="D247" s="10" t="s">
        <v>348</v>
      </c>
      <c r="E247" s="10" t="s">
        <v>839</v>
      </c>
      <c r="F247" s="8" t="s">
        <v>268</v>
      </c>
      <c r="G247" s="69">
        <v>1200</v>
      </c>
    </row>
    <row r="248" spans="2:7" s="20" customFormat="1" ht="13.5" customHeight="1">
      <c r="B248" s="68" t="s">
        <v>863</v>
      </c>
      <c r="C248" s="8" t="s">
        <v>864</v>
      </c>
      <c r="D248" s="10" t="s">
        <v>620</v>
      </c>
      <c r="E248" s="10" t="s">
        <v>343</v>
      </c>
      <c r="F248" s="8" t="s">
        <v>1150</v>
      </c>
      <c r="G248" s="69">
        <v>566.67</v>
      </c>
    </row>
    <row r="249" spans="2:7" ht="13.5" customHeight="1" thickBot="1">
      <c r="B249" s="87" t="s">
        <v>865</v>
      </c>
      <c r="C249" s="14" t="s">
        <v>359</v>
      </c>
      <c r="D249" s="35" t="s">
        <v>441</v>
      </c>
      <c r="E249" s="35" t="s">
        <v>866</v>
      </c>
      <c r="F249" s="14" t="s">
        <v>1151</v>
      </c>
      <c r="G249" s="88">
        <v>2188.9</v>
      </c>
    </row>
    <row r="250" spans="2:7" ht="12" customHeight="1" thickBot="1">
      <c r="B250" s="125" t="s">
        <v>224</v>
      </c>
      <c r="C250" s="125"/>
      <c r="D250" s="125"/>
      <c r="E250" s="125"/>
      <c r="F250" s="125"/>
      <c r="G250" s="125"/>
    </row>
    <row r="251" spans="2:7" ht="12" customHeight="1">
      <c r="B251" s="66" t="s">
        <v>1152</v>
      </c>
      <c r="C251" s="7" t="s">
        <v>1153</v>
      </c>
      <c r="D251" s="91" t="s">
        <v>1154</v>
      </c>
      <c r="E251" s="92" t="s">
        <v>1155</v>
      </c>
      <c r="F251" s="7" t="s">
        <v>1156</v>
      </c>
      <c r="G251" s="67">
        <v>3953</v>
      </c>
    </row>
    <row r="252" spans="2:7" ht="12" customHeight="1">
      <c r="B252" s="68" t="s">
        <v>1157</v>
      </c>
      <c r="C252" s="8" t="s">
        <v>1153</v>
      </c>
      <c r="D252" s="9" t="s">
        <v>1158</v>
      </c>
      <c r="E252" s="93" t="s">
        <v>1155</v>
      </c>
      <c r="F252" s="8" t="s">
        <v>1156</v>
      </c>
      <c r="G252" s="69">
        <v>5339.5</v>
      </c>
    </row>
    <row r="253" spans="2:7" ht="12" customHeight="1">
      <c r="B253" s="68" t="s">
        <v>1159</v>
      </c>
      <c r="C253" s="8" t="s">
        <v>1160</v>
      </c>
      <c r="D253" s="10" t="s">
        <v>1161</v>
      </c>
      <c r="E253" s="93" t="s">
        <v>1162</v>
      </c>
      <c r="F253" s="8" t="s">
        <v>1163</v>
      </c>
      <c r="G253" s="69">
        <v>105.33</v>
      </c>
    </row>
    <row r="254" spans="2:7" ht="12" customHeight="1">
      <c r="B254" s="68" t="s">
        <v>1164</v>
      </c>
      <c r="C254" s="8" t="s">
        <v>1160</v>
      </c>
      <c r="D254" s="10" t="s">
        <v>459</v>
      </c>
      <c r="E254" s="93" t="s">
        <v>1165</v>
      </c>
      <c r="F254" s="8" t="s">
        <v>1163</v>
      </c>
      <c r="G254" s="69">
        <v>852</v>
      </c>
    </row>
    <row r="255" spans="2:7" ht="12" customHeight="1">
      <c r="B255" s="68" t="s">
        <v>1166</v>
      </c>
      <c r="C255" s="8" t="s">
        <v>1160</v>
      </c>
      <c r="D255" s="10" t="s">
        <v>459</v>
      </c>
      <c r="E255" s="93" t="s">
        <v>1167</v>
      </c>
      <c r="F255" s="8" t="s">
        <v>1168</v>
      </c>
      <c r="G255" s="69">
        <v>524</v>
      </c>
    </row>
    <row r="256" spans="2:7" ht="12" customHeight="1">
      <c r="B256" s="68" t="s">
        <v>1169</v>
      </c>
      <c r="C256" s="8" t="s">
        <v>1153</v>
      </c>
      <c r="D256" s="9" t="s">
        <v>1170</v>
      </c>
      <c r="E256" s="93" t="s">
        <v>1171</v>
      </c>
      <c r="F256" s="8" t="s">
        <v>1172</v>
      </c>
      <c r="G256" s="69">
        <v>991.2</v>
      </c>
    </row>
    <row r="257" spans="2:7" ht="12" customHeight="1">
      <c r="B257" s="68" t="s">
        <v>1173</v>
      </c>
      <c r="C257" s="8" t="s">
        <v>1153</v>
      </c>
      <c r="D257" s="9" t="s">
        <v>1154</v>
      </c>
      <c r="E257" s="93" t="s">
        <v>1155</v>
      </c>
      <c r="F257" s="8" t="s">
        <v>1156</v>
      </c>
      <c r="G257" s="69">
        <v>3953</v>
      </c>
    </row>
    <row r="258" spans="2:7" ht="12" customHeight="1">
      <c r="B258" s="68" t="s">
        <v>1174</v>
      </c>
      <c r="C258" s="8" t="s">
        <v>1153</v>
      </c>
      <c r="D258" s="9" t="s">
        <v>348</v>
      </c>
      <c r="E258" s="93" t="s">
        <v>1175</v>
      </c>
      <c r="F258" s="8" t="s">
        <v>1176</v>
      </c>
      <c r="G258" s="69">
        <v>625.4</v>
      </c>
    </row>
    <row r="259" spans="2:7" ht="12" customHeight="1">
      <c r="B259" s="68" t="s">
        <v>1177</v>
      </c>
      <c r="C259" s="8" t="s">
        <v>1160</v>
      </c>
      <c r="D259" s="10" t="s">
        <v>189</v>
      </c>
      <c r="E259" s="93" t="s">
        <v>1178</v>
      </c>
      <c r="F259" s="8" t="s">
        <v>1179</v>
      </c>
      <c r="G259" s="69">
        <v>7990.67</v>
      </c>
    </row>
    <row r="260" spans="2:7" ht="12" customHeight="1">
      <c r="B260" s="68" t="s">
        <v>1180</v>
      </c>
      <c r="C260" s="8" t="s">
        <v>1153</v>
      </c>
      <c r="D260" s="9" t="s">
        <v>1154</v>
      </c>
      <c r="E260" s="93" t="s">
        <v>1181</v>
      </c>
      <c r="F260" s="8" t="s">
        <v>1176</v>
      </c>
      <c r="G260" s="69">
        <v>5015</v>
      </c>
    </row>
    <row r="261" spans="2:7" ht="12" customHeight="1">
      <c r="B261" s="68" t="s">
        <v>1182</v>
      </c>
      <c r="C261" s="8" t="s">
        <v>1153</v>
      </c>
      <c r="D261" s="9" t="s">
        <v>1183</v>
      </c>
      <c r="E261" s="93" t="s">
        <v>1184</v>
      </c>
      <c r="F261" s="8" t="s">
        <v>1176</v>
      </c>
      <c r="G261" s="69">
        <v>271.4</v>
      </c>
    </row>
    <row r="262" spans="2:7" ht="12" customHeight="1">
      <c r="B262" s="68" t="s">
        <v>1185</v>
      </c>
      <c r="C262" s="8" t="s">
        <v>1153</v>
      </c>
      <c r="D262" s="9" t="s">
        <v>348</v>
      </c>
      <c r="E262" s="93" t="s">
        <v>1186</v>
      </c>
      <c r="F262" s="8" t="s">
        <v>1176</v>
      </c>
      <c r="G262" s="69">
        <v>778.8</v>
      </c>
    </row>
    <row r="263" spans="2:7" ht="12" customHeight="1">
      <c r="B263" s="68" t="s">
        <v>1187</v>
      </c>
      <c r="C263" s="8" t="s">
        <v>1160</v>
      </c>
      <c r="D263" s="10" t="s">
        <v>459</v>
      </c>
      <c r="E263" s="93" t="s">
        <v>1188</v>
      </c>
      <c r="F263" s="8" t="s">
        <v>1189</v>
      </c>
      <c r="G263" s="69">
        <v>685.33</v>
      </c>
    </row>
    <row r="264" spans="2:7" ht="12" customHeight="1">
      <c r="B264" s="68" t="s">
        <v>1190</v>
      </c>
      <c r="C264" s="8" t="s">
        <v>1160</v>
      </c>
      <c r="D264" s="10" t="s">
        <v>1161</v>
      </c>
      <c r="E264" s="93" t="s">
        <v>1191</v>
      </c>
      <c r="F264" s="8" t="s">
        <v>1189</v>
      </c>
      <c r="G264" s="69">
        <v>240</v>
      </c>
    </row>
    <row r="265" spans="2:7" ht="12" customHeight="1">
      <c r="B265" s="68" t="s">
        <v>1192</v>
      </c>
      <c r="C265" s="8" t="s">
        <v>1160</v>
      </c>
      <c r="D265" s="10" t="s">
        <v>1161</v>
      </c>
      <c r="E265" s="93" t="s">
        <v>1193</v>
      </c>
      <c r="F265" s="8" t="s">
        <v>1189</v>
      </c>
      <c r="G265" s="69">
        <v>262.67</v>
      </c>
    </row>
    <row r="266" spans="2:7" ht="12" customHeight="1">
      <c r="B266" s="68" t="s">
        <v>1194</v>
      </c>
      <c r="C266" s="8" t="s">
        <v>1153</v>
      </c>
      <c r="D266" s="9" t="s">
        <v>441</v>
      </c>
      <c r="E266" s="79" t="s">
        <v>971</v>
      </c>
      <c r="F266" s="8" t="s">
        <v>1195</v>
      </c>
      <c r="G266" s="69">
        <v>778.8</v>
      </c>
    </row>
    <row r="267" spans="2:7" ht="12" customHeight="1">
      <c r="B267" s="68" t="s">
        <v>1196</v>
      </c>
      <c r="C267" s="8" t="s">
        <v>1153</v>
      </c>
      <c r="D267" s="9" t="s">
        <v>1197</v>
      </c>
      <c r="E267" s="79" t="s">
        <v>1198</v>
      </c>
      <c r="F267" s="8" t="s">
        <v>1199</v>
      </c>
      <c r="G267" s="69">
        <v>2407.2</v>
      </c>
    </row>
    <row r="268" spans="2:7" ht="12" customHeight="1" thickBot="1">
      <c r="B268" s="87" t="s">
        <v>1200</v>
      </c>
      <c r="C268" s="14" t="s">
        <v>1153</v>
      </c>
      <c r="D268" s="89" t="s">
        <v>1201</v>
      </c>
      <c r="E268" s="94" t="s">
        <v>1202</v>
      </c>
      <c r="F268" s="14" t="s">
        <v>1203</v>
      </c>
      <c r="G268" s="88">
        <v>206.5</v>
      </c>
    </row>
    <row r="269" spans="2:7" ht="12" customHeight="1" thickBot="1">
      <c r="B269" s="132" t="s">
        <v>867</v>
      </c>
      <c r="C269" s="132"/>
      <c r="D269" s="132"/>
      <c r="E269" s="132"/>
      <c r="F269" s="132"/>
      <c r="G269" s="132"/>
    </row>
    <row r="270" spans="2:7" ht="12" customHeight="1">
      <c r="B270" s="66" t="s">
        <v>868</v>
      </c>
      <c r="C270" s="7" t="s">
        <v>359</v>
      </c>
      <c r="D270" s="25" t="s">
        <v>348</v>
      </c>
      <c r="E270" s="25" t="s">
        <v>833</v>
      </c>
      <c r="F270" s="7" t="s">
        <v>869</v>
      </c>
      <c r="G270" s="67">
        <v>9870.7</v>
      </c>
    </row>
    <row r="271" spans="2:7" ht="12" customHeight="1">
      <c r="B271" s="68" t="s">
        <v>870</v>
      </c>
      <c r="C271" s="8" t="s">
        <v>341</v>
      </c>
      <c r="D271" s="10" t="s">
        <v>348</v>
      </c>
      <c r="E271" s="10" t="s">
        <v>387</v>
      </c>
      <c r="F271" s="8" t="s">
        <v>871</v>
      </c>
      <c r="G271" s="69">
        <v>1365</v>
      </c>
    </row>
    <row r="272" spans="2:7" ht="19.5" customHeight="1">
      <c r="B272" s="68" t="s">
        <v>872</v>
      </c>
      <c r="C272" s="8" t="s">
        <v>437</v>
      </c>
      <c r="D272" s="10" t="s">
        <v>348</v>
      </c>
      <c r="E272" s="10" t="s">
        <v>600</v>
      </c>
      <c r="F272" s="8" t="s">
        <v>1204</v>
      </c>
      <c r="G272" s="69">
        <v>1475</v>
      </c>
    </row>
    <row r="273" spans="2:7" ht="13.5" customHeight="1">
      <c r="B273" s="68" t="s">
        <v>873</v>
      </c>
      <c r="C273" s="8" t="s">
        <v>345</v>
      </c>
      <c r="D273" s="10" t="s">
        <v>342</v>
      </c>
      <c r="E273" s="10" t="s">
        <v>421</v>
      </c>
      <c r="F273" s="8" t="s">
        <v>874</v>
      </c>
      <c r="G273" s="69">
        <v>462</v>
      </c>
    </row>
    <row r="274" spans="2:7" ht="13.5" customHeight="1">
      <c r="B274" s="68" t="s">
        <v>875</v>
      </c>
      <c r="C274" s="8" t="s">
        <v>345</v>
      </c>
      <c r="D274" s="10" t="s">
        <v>348</v>
      </c>
      <c r="E274" s="10" t="s">
        <v>876</v>
      </c>
      <c r="F274" s="8" t="s">
        <v>1205</v>
      </c>
      <c r="G274" s="69">
        <v>757.1</v>
      </c>
    </row>
    <row r="275" spans="2:7" ht="13.5" customHeight="1">
      <c r="B275" s="68" t="s">
        <v>878</v>
      </c>
      <c r="C275" s="8" t="s">
        <v>345</v>
      </c>
      <c r="D275" s="10" t="s">
        <v>348</v>
      </c>
      <c r="E275" s="10" t="s">
        <v>879</v>
      </c>
      <c r="F275" s="8" t="s">
        <v>443</v>
      </c>
      <c r="G275" s="69">
        <v>472.5</v>
      </c>
    </row>
    <row r="276" spans="2:7" ht="13.5" customHeight="1">
      <c r="B276" s="68" t="s">
        <v>880</v>
      </c>
      <c r="C276" s="8" t="s">
        <v>525</v>
      </c>
      <c r="D276" s="10" t="s">
        <v>366</v>
      </c>
      <c r="E276" s="10" t="s">
        <v>613</v>
      </c>
      <c r="F276" s="8" t="s">
        <v>1206</v>
      </c>
      <c r="G276" s="69">
        <v>391.17</v>
      </c>
    </row>
    <row r="277" spans="2:7" ht="13.5" customHeight="1">
      <c r="B277" s="68" t="s">
        <v>881</v>
      </c>
      <c r="C277" s="8" t="s">
        <v>359</v>
      </c>
      <c r="D277" s="10" t="s">
        <v>348</v>
      </c>
      <c r="E277" s="10" t="s">
        <v>383</v>
      </c>
      <c r="F277" s="8" t="s">
        <v>877</v>
      </c>
      <c r="G277" s="69">
        <v>859.04</v>
      </c>
    </row>
    <row r="278" spans="2:7" ht="13.5" customHeight="1">
      <c r="B278" s="68" t="s">
        <v>882</v>
      </c>
      <c r="C278" s="8" t="s">
        <v>359</v>
      </c>
      <c r="D278" s="9" t="s">
        <v>1207</v>
      </c>
      <c r="E278" s="10" t="s">
        <v>383</v>
      </c>
      <c r="F278" s="8" t="s">
        <v>877</v>
      </c>
      <c r="G278" s="69">
        <v>13303.32</v>
      </c>
    </row>
    <row r="279" spans="2:7" ht="13.5" customHeight="1">
      <c r="B279" s="68" t="s">
        <v>883</v>
      </c>
      <c r="C279" s="8" t="s">
        <v>359</v>
      </c>
      <c r="D279" s="10" t="s">
        <v>348</v>
      </c>
      <c r="E279" s="10" t="s">
        <v>884</v>
      </c>
      <c r="F279" s="8" t="s">
        <v>885</v>
      </c>
      <c r="G279" s="69">
        <v>1342.84</v>
      </c>
    </row>
    <row r="280" spans="2:7" ht="13.5" customHeight="1">
      <c r="B280" s="68" t="s">
        <v>886</v>
      </c>
      <c r="C280" s="8" t="s">
        <v>347</v>
      </c>
      <c r="D280" s="10" t="s">
        <v>348</v>
      </c>
      <c r="E280" s="10" t="s">
        <v>887</v>
      </c>
      <c r="F280" s="8" t="s">
        <v>888</v>
      </c>
      <c r="G280" s="69">
        <v>4100</v>
      </c>
    </row>
    <row r="281" spans="2:7" ht="13.5" customHeight="1">
      <c r="B281" s="68" t="s">
        <v>889</v>
      </c>
      <c r="C281" s="8" t="s">
        <v>369</v>
      </c>
      <c r="D281" s="10" t="s">
        <v>348</v>
      </c>
      <c r="E281" s="10" t="s">
        <v>438</v>
      </c>
      <c r="F281" s="8" t="s">
        <v>890</v>
      </c>
      <c r="G281" s="69">
        <v>1571.68</v>
      </c>
    </row>
    <row r="282" spans="2:7" ht="13.5" customHeight="1">
      <c r="B282" s="68" t="s">
        <v>891</v>
      </c>
      <c r="C282" s="8" t="s">
        <v>369</v>
      </c>
      <c r="D282" s="10" t="s">
        <v>342</v>
      </c>
      <c r="E282" s="10" t="s">
        <v>892</v>
      </c>
      <c r="F282" s="8" t="s">
        <v>893</v>
      </c>
      <c r="G282" s="69">
        <v>699.23</v>
      </c>
    </row>
    <row r="283" spans="2:7" ht="13.5" customHeight="1">
      <c r="B283" s="68" t="s">
        <v>894</v>
      </c>
      <c r="C283" s="8" t="s">
        <v>359</v>
      </c>
      <c r="D283" s="10" t="s">
        <v>366</v>
      </c>
      <c r="E283" s="10" t="s">
        <v>895</v>
      </c>
      <c r="F283" s="8" t="s">
        <v>896</v>
      </c>
      <c r="G283" s="69">
        <v>14440.84</v>
      </c>
    </row>
    <row r="284" spans="2:7" ht="13.5" customHeight="1">
      <c r="B284" s="68" t="s">
        <v>897</v>
      </c>
      <c r="C284" s="8" t="s">
        <v>359</v>
      </c>
      <c r="D284" s="10" t="s">
        <v>441</v>
      </c>
      <c r="E284" s="26" t="s">
        <v>898</v>
      </c>
      <c r="F284" s="8" t="s">
        <v>269</v>
      </c>
      <c r="G284" s="69">
        <v>7885.94</v>
      </c>
    </row>
    <row r="285" spans="2:7" ht="13.5" customHeight="1">
      <c r="B285" s="68" t="s">
        <v>897</v>
      </c>
      <c r="C285" s="8" t="s">
        <v>359</v>
      </c>
      <c r="D285" s="10" t="s">
        <v>348</v>
      </c>
      <c r="E285" s="26" t="s">
        <v>899</v>
      </c>
      <c r="F285" s="8" t="s">
        <v>269</v>
      </c>
      <c r="G285" s="69">
        <v>7150.8</v>
      </c>
    </row>
    <row r="286" spans="2:7" ht="13.5" customHeight="1">
      <c r="B286" s="68" t="s">
        <v>900</v>
      </c>
      <c r="C286" s="8" t="s">
        <v>359</v>
      </c>
      <c r="D286" s="10" t="s">
        <v>366</v>
      </c>
      <c r="E286" s="28">
        <v>15</v>
      </c>
      <c r="F286" s="8" t="s">
        <v>410</v>
      </c>
      <c r="G286" s="69">
        <v>7770.3</v>
      </c>
    </row>
    <row r="287" spans="2:7" ht="13.5" customHeight="1">
      <c r="B287" s="68" t="s">
        <v>901</v>
      </c>
      <c r="C287" s="8" t="s">
        <v>341</v>
      </c>
      <c r="D287" s="10" t="s">
        <v>348</v>
      </c>
      <c r="E287" s="26" t="s">
        <v>558</v>
      </c>
      <c r="F287" s="8" t="s">
        <v>902</v>
      </c>
      <c r="G287" s="69">
        <v>4914</v>
      </c>
    </row>
    <row r="288" spans="2:7" ht="13.5" customHeight="1">
      <c r="B288" s="68" t="s">
        <v>903</v>
      </c>
      <c r="C288" s="8" t="s">
        <v>341</v>
      </c>
      <c r="D288" s="10" t="s">
        <v>348</v>
      </c>
      <c r="E288" s="26" t="s">
        <v>350</v>
      </c>
      <c r="F288" s="8" t="s">
        <v>904</v>
      </c>
      <c r="G288" s="69">
        <v>2573</v>
      </c>
    </row>
    <row r="289" spans="2:7" ht="13.5" customHeight="1">
      <c r="B289" s="68" t="s">
        <v>905</v>
      </c>
      <c r="C289" s="8" t="s">
        <v>341</v>
      </c>
      <c r="D289" s="9" t="s">
        <v>244</v>
      </c>
      <c r="E289" s="26" t="s">
        <v>906</v>
      </c>
      <c r="F289" s="8" t="s">
        <v>904</v>
      </c>
      <c r="G289" s="69">
        <v>100800</v>
      </c>
    </row>
    <row r="290" spans="2:7" ht="13.5" customHeight="1">
      <c r="B290" s="68" t="s">
        <v>907</v>
      </c>
      <c r="C290" s="8" t="s">
        <v>359</v>
      </c>
      <c r="D290" s="10" t="s">
        <v>348</v>
      </c>
      <c r="E290" s="10" t="s">
        <v>908</v>
      </c>
      <c r="F290" s="8" t="s">
        <v>270</v>
      </c>
      <c r="G290" s="69">
        <v>954.62</v>
      </c>
    </row>
    <row r="291" spans="2:7" ht="13.5" customHeight="1">
      <c r="B291" s="68" t="s">
        <v>909</v>
      </c>
      <c r="C291" s="8" t="s">
        <v>359</v>
      </c>
      <c r="D291" s="10" t="s">
        <v>348</v>
      </c>
      <c r="E291" s="10" t="s">
        <v>910</v>
      </c>
      <c r="F291" s="8" t="s">
        <v>361</v>
      </c>
      <c r="G291" s="69">
        <v>929.84</v>
      </c>
    </row>
    <row r="292" spans="2:7" ht="20.25" customHeight="1">
      <c r="B292" s="68" t="s">
        <v>911</v>
      </c>
      <c r="C292" s="8" t="s">
        <v>359</v>
      </c>
      <c r="D292" s="10" t="s">
        <v>348</v>
      </c>
      <c r="E292" s="10" t="s">
        <v>912</v>
      </c>
      <c r="F292" s="8" t="s">
        <v>466</v>
      </c>
      <c r="G292" s="69">
        <v>1030.14</v>
      </c>
    </row>
    <row r="293" spans="2:7" ht="13.5" customHeight="1">
      <c r="B293" s="68" t="s">
        <v>913</v>
      </c>
      <c r="C293" s="8" t="s">
        <v>359</v>
      </c>
      <c r="D293" s="10" t="s">
        <v>348</v>
      </c>
      <c r="E293" s="26" t="s">
        <v>421</v>
      </c>
      <c r="F293" s="8" t="s">
        <v>902</v>
      </c>
      <c r="G293" s="69">
        <v>821.28</v>
      </c>
    </row>
    <row r="294" spans="2:7" ht="13.5" customHeight="1">
      <c r="B294" s="68" t="s">
        <v>914</v>
      </c>
      <c r="C294" s="8" t="s">
        <v>359</v>
      </c>
      <c r="D294" s="10" t="s">
        <v>348</v>
      </c>
      <c r="E294" s="10" t="s">
        <v>671</v>
      </c>
      <c r="F294" s="8" t="s">
        <v>915</v>
      </c>
      <c r="G294" s="69">
        <v>1247.26</v>
      </c>
    </row>
    <row r="295" spans="2:7" ht="13.5" customHeight="1">
      <c r="B295" s="74" t="s">
        <v>916</v>
      </c>
      <c r="C295" s="75" t="s">
        <v>365</v>
      </c>
      <c r="D295" s="76" t="s">
        <v>348</v>
      </c>
      <c r="E295" s="76" t="s">
        <v>910</v>
      </c>
      <c r="F295" s="75" t="s">
        <v>917</v>
      </c>
      <c r="G295" s="73">
        <v>700</v>
      </c>
    </row>
    <row r="296" spans="2:7" ht="13.5" customHeight="1">
      <c r="B296" s="68" t="s">
        <v>918</v>
      </c>
      <c r="C296" s="8" t="s">
        <v>369</v>
      </c>
      <c r="D296" s="10" t="s">
        <v>348</v>
      </c>
      <c r="E296" s="10" t="s">
        <v>468</v>
      </c>
      <c r="F296" s="8" t="s">
        <v>271</v>
      </c>
      <c r="G296" s="69">
        <v>3004.27</v>
      </c>
    </row>
    <row r="297" spans="2:7" ht="13.5" customHeight="1">
      <c r="B297" s="68" t="s">
        <v>919</v>
      </c>
      <c r="C297" s="8" t="s">
        <v>341</v>
      </c>
      <c r="D297" s="10" t="s">
        <v>441</v>
      </c>
      <c r="E297" s="10" t="s">
        <v>920</v>
      </c>
      <c r="F297" s="8" t="s">
        <v>395</v>
      </c>
      <c r="G297" s="69">
        <v>1365</v>
      </c>
    </row>
    <row r="298" spans="2:8" ht="13.5" customHeight="1">
      <c r="B298" s="68" t="s">
        <v>919</v>
      </c>
      <c r="C298" s="8" t="s">
        <v>341</v>
      </c>
      <c r="D298" s="10" t="s">
        <v>348</v>
      </c>
      <c r="E298" s="10" t="s">
        <v>920</v>
      </c>
      <c r="F298" s="8" t="s">
        <v>395</v>
      </c>
      <c r="G298" s="69">
        <v>1224</v>
      </c>
      <c r="H298" s="5"/>
    </row>
    <row r="299" spans="2:7" ht="13.5" customHeight="1">
      <c r="B299" s="68" t="s">
        <v>921</v>
      </c>
      <c r="C299" s="8" t="s">
        <v>345</v>
      </c>
      <c r="D299" s="10" t="s">
        <v>348</v>
      </c>
      <c r="E299" s="10" t="s">
        <v>922</v>
      </c>
      <c r="F299" s="8" t="s">
        <v>923</v>
      </c>
      <c r="G299" s="69">
        <v>4809</v>
      </c>
    </row>
    <row r="300" spans="2:7" ht="13.5" customHeight="1">
      <c r="B300" s="68" t="s">
        <v>924</v>
      </c>
      <c r="C300" s="8" t="s">
        <v>341</v>
      </c>
      <c r="D300" s="10" t="s">
        <v>348</v>
      </c>
      <c r="E300" s="10" t="s">
        <v>925</v>
      </c>
      <c r="F300" s="8" t="s">
        <v>926</v>
      </c>
      <c r="G300" s="69">
        <v>1823</v>
      </c>
    </row>
    <row r="301" spans="2:7" ht="13.5" customHeight="1">
      <c r="B301" s="68" t="s">
        <v>927</v>
      </c>
      <c r="C301" s="8" t="s">
        <v>525</v>
      </c>
      <c r="D301" s="10" t="s">
        <v>348</v>
      </c>
      <c r="E301" s="28" t="s">
        <v>578</v>
      </c>
      <c r="F301" s="8" t="s">
        <v>443</v>
      </c>
      <c r="G301" s="69">
        <v>828.36</v>
      </c>
    </row>
    <row r="302" spans="2:7" ht="13.5" customHeight="1">
      <c r="B302" s="68" t="s">
        <v>928</v>
      </c>
      <c r="C302" s="8" t="s">
        <v>359</v>
      </c>
      <c r="D302" s="10" t="s">
        <v>348</v>
      </c>
      <c r="E302" s="10" t="s">
        <v>929</v>
      </c>
      <c r="F302" s="8" t="s">
        <v>930</v>
      </c>
      <c r="G302" s="69">
        <v>4240.92</v>
      </c>
    </row>
    <row r="303" spans="2:7" ht="13.5" customHeight="1">
      <c r="B303" s="68" t="s">
        <v>931</v>
      </c>
      <c r="C303" s="8" t="s">
        <v>472</v>
      </c>
      <c r="D303" s="10" t="s">
        <v>473</v>
      </c>
      <c r="E303" s="10" t="s">
        <v>892</v>
      </c>
      <c r="F303" s="8" t="s">
        <v>932</v>
      </c>
      <c r="G303" s="69">
        <v>3300</v>
      </c>
    </row>
    <row r="304" spans="2:7" ht="13.5" customHeight="1">
      <c r="B304" s="68" t="s">
        <v>1208</v>
      </c>
      <c r="C304" s="8" t="s">
        <v>359</v>
      </c>
      <c r="D304" s="10" t="s">
        <v>348</v>
      </c>
      <c r="E304" s="10" t="s">
        <v>595</v>
      </c>
      <c r="F304" s="8" t="s">
        <v>933</v>
      </c>
      <c r="G304" s="69">
        <v>755.2</v>
      </c>
    </row>
    <row r="305" spans="2:7" ht="13.5" customHeight="1">
      <c r="B305" s="68" t="s">
        <v>934</v>
      </c>
      <c r="C305" s="8" t="s">
        <v>341</v>
      </c>
      <c r="D305" s="10" t="s">
        <v>348</v>
      </c>
      <c r="E305" s="10" t="s">
        <v>387</v>
      </c>
      <c r="F305" s="8" t="s">
        <v>466</v>
      </c>
      <c r="G305" s="69">
        <v>4210</v>
      </c>
    </row>
    <row r="306" spans="2:7" ht="13.5" customHeight="1">
      <c r="B306" s="68" t="s">
        <v>935</v>
      </c>
      <c r="C306" s="8" t="s">
        <v>437</v>
      </c>
      <c r="D306" s="10" t="s">
        <v>348</v>
      </c>
      <c r="E306" s="10" t="s">
        <v>936</v>
      </c>
      <c r="F306" s="44" t="s">
        <v>937</v>
      </c>
      <c r="G306" s="69">
        <v>4484</v>
      </c>
    </row>
    <row r="307" spans="2:7" ht="13.5" customHeight="1">
      <c r="B307" s="68" t="s">
        <v>938</v>
      </c>
      <c r="C307" s="8" t="s">
        <v>437</v>
      </c>
      <c r="D307" s="10" t="s">
        <v>342</v>
      </c>
      <c r="E307" s="10" t="s">
        <v>939</v>
      </c>
      <c r="F307" s="8" t="s">
        <v>940</v>
      </c>
      <c r="G307" s="69">
        <v>389.4</v>
      </c>
    </row>
    <row r="308" spans="2:7" ht="13.5" customHeight="1">
      <c r="B308" s="68" t="s">
        <v>941</v>
      </c>
      <c r="C308" s="8" t="s">
        <v>347</v>
      </c>
      <c r="D308" s="10" t="s">
        <v>342</v>
      </c>
      <c r="E308" s="10" t="s">
        <v>942</v>
      </c>
      <c r="F308" s="8" t="s">
        <v>885</v>
      </c>
      <c r="G308" s="69">
        <v>240</v>
      </c>
    </row>
    <row r="309" spans="2:7" ht="13.5" customHeight="1">
      <c r="B309" s="68" t="s">
        <v>943</v>
      </c>
      <c r="C309" s="8" t="s">
        <v>683</v>
      </c>
      <c r="D309" s="10" t="s">
        <v>342</v>
      </c>
      <c r="E309" s="10" t="s">
        <v>942</v>
      </c>
      <c r="F309" s="8" t="s">
        <v>885</v>
      </c>
      <c r="G309" s="69">
        <v>240</v>
      </c>
    </row>
    <row r="310" spans="2:7" ht="13.5" customHeight="1">
      <c r="B310" s="68" t="s">
        <v>1209</v>
      </c>
      <c r="C310" s="8" t="s">
        <v>359</v>
      </c>
      <c r="D310" s="10" t="s">
        <v>366</v>
      </c>
      <c r="E310" s="10" t="s">
        <v>944</v>
      </c>
      <c r="F310" s="8" t="s">
        <v>896</v>
      </c>
      <c r="G310" s="69">
        <v>11332.72</v>
      </c>
    </row>
    <row r="311" spans="2:7" ht="13.5" customHeight="1">
      <c r="B311" s="68" t="s">
        <v>1210</v>
      </c>
      <c r="C311" s="8" t="s">
        <v>359</v>
      </c>
      <c r="D311" s="10" t="s">
        <v>945</v>
      </c>
      <c r="E311" s="10" t="s">
        <v>946</v>
      </c>
      <c r="F311" s="8" t="s">
        <v>351</v>
      </c>
      <c r="G311" s="69">
        <v>9156.8</v>
      </c>
    </row>
    <row r="312" spans="2:7" ht="13.5" customHeight="1">
      <c r="B312" s="68" t="s">
        <v>1211</v>
      </c>
      <c r="C312" s="8" t="s">
        <v>347</v>
      </c>
      <c r="D312" s="10" t="s">
        <v>947</v>
      </c>
      <c r="E312" s="42" t="s">
        <v>948</v>
      </c>
      <c r="F312" s="8" t="s">
        <v>949</v>
      </c>
      <c r="G312" s="69">
        <v>650</v>
      </c>
    </row>
    <row r="313" spans="2:7" ht="13.5" customHeight="1">
      <c r="B313" s="68" t="s">
        <v>950</v>
      </c>
      <c r="C313" s="8" t="s">
        <v>777</v>
      </c>
      <c r="D313" s="10" t="s">
        <v>494</v>
      </c>
      <c r="E313" s="10" t="s">
        <v>399</v>
      </c>
      <c r="F313" s="8" t="s">
        <v>1212</v>
      </c>
      <c r="G313" s="69">
        <v>800</v>
      </c>
    </row>
    <row r="314" spans="2:7" ht="13.5" customHeight="1">
      <c r="B314" s="68" t="s">
        <v>950</v>
      </c>
      <c r="C314" s="8" t="s">
        <v>777</v>
      </c>
      <c r="D314" s="10" t="s">
        <v>490</v>
      </c>
      <c r="E314" s="10" t="s">
        <v>399</v>
      </c>
      <c r="F314" s="8" t="s">
        <v>1212</v>
      </c>
      <c r="G314" s="69">
        <v>675</v>
      </c>
    </row>
    <row r="315" spans="2:7" ht="13.5" customHeight="1">
      <c r="B315" s="68" t="s">
        <v>950</v>
      </c>
      <c r="C315" s="8" t="s">
        <v>777</v>
      </c>
      <c r="D315" s="10" t="s">
        <v>459</v>
      </c>
      <c r="E315" s="10" t="s">
        <v>399</v>
      </c>
      <c r="F315" s="8" t="s">
        <v>1212</v>
      </c>
      <c r="G315" s="69">
        <v>660</v>
      </c>
    </row>
    <row r="316" spans="2:7" ht="13.5" customHeight="1" thickBot="1">
      <c r="B316" s="87" t="s">
        <v>860</v>
      </c>
      <c r="C316" s="14" t="s">
        <v>777</v>
      </c>
      <c r="D316" s="35" t="s">
        <v>366</v>
      </c>
      <c r="E316" s="95" t="s">
        <v>861</v>
      </c>
      <c r="F316" s="14" t="s">
        <v>862</v>
      </c>
      <c r="G316" s="88">
        <v>660</v>
      </c>
    </row>
    <row r="317" spans="2:7" ht="13.5" customHeight="1" thickBot="1">
      <c r="B317" s="125" t="s">
        <v>225</v>
      </c>
      <c r="C317" s="125"/>
      <c r="D317" s="125"/>
      <c r="E317" s="125"/>
      <c r="F317" s="125"/>
      <c r="G317" s="125"/>
    </row>
    <row r="318" spans="2:7" ht="13.5" customHeight="1">
      <c r="B318" s="82" t="s">
        <v>1213</v>
      </c>
      <c r="C318" s="15" t="s">
        <v>955</v>
      </c>
      <c r="D318" s="34" t="s">
        <v>1214</v>
      </c>
      <c r="E318" s="96" t="s">
        <v>1215</v>
      </c>
      <c r="F318" s="97" t="s">
        <v>1216</v>
      </c>
      <c r="G318" s="83">
        <v>193</v>
      </c>
    </row>
    <row r="319" spans="2:7" ht="13.5" customHeight="1">
      <c r="B319" s="82" t="s">
        <v>954</v>
      </c>
      <c r="C319" s="15" t="s">
        <v>955</v>
      </c>
      <c r="D319" s="34" t="s">
        <v>1214</v>
      </c>
      <c r="E319" s="96" t="s">
        <v>956</v>
      </c>
      <c r="F319" s="15" t="s">
        <v>1217</v>
      </c>
      <c r="G319" s="83">
        <v>553</v>
      </c>
    </row>
    <row r="320" spans="2:7" ht="17.25" customHeight="1">
      <c r="B320" s="82" t="s">
        <v>1218</v>
      </c>
      <c r="C320" s="15" t="s">
        <v>955</v>
      </c>
      <c r="D320" s="34" t="s">
        <v>1219</v>
      </c>
      <c r="E320" s="96" t="s">
        <v>1215</v>
      </c>
      <c r="F320" s="15" t="s">
        <v>957</v>
      </c>
      <c r="G320" s="83">
        <v>400</v>
      </c>
    </row>
    <row r="321" spans="2:7" ht="13.5" customHeight="1">
      <c r="B321" s="68" t="s">
        <v>966</v>
      </c>
      <c r="C321" s="8" t="s">
        <v>345</v>
      </c>
      <c r="D321" s="10" t="s">
        <v>441</v>
      </c>
      <c r="E321" s="10" t="s">
        <v>967</v>
      </c>
      <c r="F321" s="8" t="s">
        <v>968</v>
      </c>
      <c r="G321" s="69">
        <v>1703</v>
      </c>
    </row>
    <row r="322" spans="2:7" ht="13.5" customHeight="1">
      <c r="B322" s="82" t="s">
        <v>1220</v>
      </c>
      <c r="C322" s="15" t="s">
        <v>955</v>
      </c>
      <c r="D322" s="34" t="s">
        <v>1221</v>
      </c>
      <c r="E322" s="98">
        <v>0.02</v>
      </c>
      <c r="F322" s="15" t="s">
        <v>1222</v>
      </c>
      <c r="G322" s="83">
        <v>459</v>
      </c>
    </row>
    <row r="323" spans="2:7" ht="17.25" customHeight="1">
      <c r="B323" s="68" t="s">
        <v>974</v>
      </c>
      <c r="C323" s="8" t="s">
        <v>345</v>
      </c>
      <c r="D323" s="10" t="s">
        <v>348</v>
      </c>
      <c r="E323" s="10" t="s">
        <v>967</v>
      </c>
      <c r="F323" s="8" t="s">
        <v>968</v>
      </c>
      <c r="G323" s="69">
        <v>714</v>
      </c>
    </row>
    <row r="324" spans="2:7" ht="13.5" customHeight="1">
      <c r="B324" s="68" t="s">
        <v>975</v>
      </c>
      <c r="C324" s="13" t="s">
        <v>842</v>
      </c>
      <c r="D324" s="10" t="s">
        <v>976</v>
      </c>
      <c r="E324" s="39" t="s">
        <v>600</v>
      </c>
      <c r="F324" s="8" t="s">
        <v>977</v>
      </c>
      <c r="G324" s="69">
        <v>709.34</v>
      </c>
    </row>
    <row r="325" spans="2:7" ht="13.5" customHeight="1">
      <c r="B325" s="68" t="s">
        <v>978</v>
      </c>
      <c r="C325" s="8" t="s">
        <v>369</v>
      </c>
      <c r="D325" s="10" t="s">
        <v>441</v>
      </c>
      <c r="E325" s="10" t="s">
        <v>967</v>
      </c>
      <c r="F325" s="8" t="s">
        <v>968</v>
      </c>
      <c r="G325" s="69">
        <v>608.63</v>
      </c>
    </row>
    <row r="326" spans="2:7" ht="13.5" customHeight="1">
      <c r="B326" s="68" t="s">
        <v>983</v>
      </c>
      <c r="C326" s="8" t="s">
        <v>345</v>
      </c>
      <c r="D326" s="10" t="s">
        <v>441</v>
      </c>
      <c r="E326" s="10" t="s">
        <v>967</v>
      </c>
      <c r="F326" s="8" t="s">
        <v>968</v>
      </c>
      <c r="G326" s="69">
        <v>443</v>
      </c>
    </row>
    <row r="327" spans="2:7" ht="13.5" customHeight="1" thickBot="1">
      <c r="B327" s="99" t="s">
        <v>984</v>
      </c>
      <c r="C327" s="24" t="s">
        <v>955</v>
      </c>
      <c r="D327" s="48" t="s">
        <v>985</v>
      </c>
      <c r="E327" s="100" t="s">
        <v>1215</v>
      </c>
      <c r="F327" s="24" t="s">
        <v>1217</v>
      </c>
      <c r="G327" s="101">
        <v>475</v>
      </c>
    </row>
    <row r="328" spans="2:7" ht="13.5" customHeight="1" thickBot="1">
      <c r="B328" s="132" t="s">
        <v>226</v>
      </c>
      <c r="C328" s="132"/>
      <c r="D328" s="132"/>
      <c r="E328" s="132"/>
      <c r="F328" s="132"/>
      <c r="G328" s="132"/>
    </row>
    <row r="329" spans="2:7" ht="13.5" customHeight="1">
      <c r="B329" s="66" t="s">
        <v>951</v>
      </c>
      <c r="C329" s="7" t="s">
        <v>952</v>
      </c>
      <c r="D329" s="25" t="s">
        <v>348</v>
      </c>
      <c r="E329" s="102" t="s">
        <v>920</v>
      </c>
      <c r="F329" s="7" t="s">
        <v>953</v>
      </c>
      <c r="G329" s="67">
        <v>870</v>
      </c>
    </row>
    <row r="330" spans="2:7" ht="13.5" customHeight="1">
      <c r="B330" s="68" t="s">
        <v>1223</v>
      </c>
      <c r="C330" s="8" t="s">
        <v>675</v>
      </c>
      <c r="D330" s="10" t="s">
        <v>348</v>
      </c>
      <c r="E330" s="10" t="s">
        <v>418</v>
      </c>
      <c r="F330" s="8" t="s">
        <v>965</v>
      </c>
      <c r="G330" s="69">
        <v>800</v>
      </c>
    </row>
    <row r="331" spans="2:7" ht="18" customHeight="1">
      <c r="B331" s="68" t="s">
        <v>1224</v>
      </c>
      <c r="C331" s="8" t="s">
        <v>969</v>
      </c>
      <c r="D331" s="10" t="s">
        <v>342</v>
      </c>
      <c r="E331" s="39" t="s">
        <v>693</v>
      </c>
      <c r="F331" s="8" t="s">
        <v>970</v>
      </c>
      <c r="G331" s="69">
        <v>200</v>
      </c>
    </row>
    <row r="332" spans="2:7" ht="13.5" customHeight="1">
      <c r="B332" s="68" t="s">
        <v>972</v>
      </c>
      <c r="C332" s="8" t="s">
        <v>683</v>
      </c>
      <c r="D332" s="10" t="s">
        <v>441</v>
      </c>
      <c r="E332" s="28">
        <v>10</v>
      </c>
      <c r="F332" s="8" t="s">
        <v>973</v>
      </c>
      <c r="G332" s="69">
        <v>240</v>
      </c>
    </row>
    <row r="333" spans="2:7" ht="13.5" customHeight="1">
      <c r="B333" s="68" t="s">
        <v>972</v>
      </c>
      <c r="C333" s="8" t="s">
        <v>683</v>
      </c>
      <c r="D333" s="10" t="s">
        <v>348</v>
      </c>
      <c r="E333" s="28">
        <v>10</v>
      </c>
      <c r="F333" s="8" t="s">
        <v>973</v>
      </c>
      <c r="G333" s="69">
        <v>230</v>
      </c>
    </row>
    <row r="334" spans="2:7" ht="13.5" customHeight="1">
      <c r="B334" s="68" t="s">
        <v>972</v>
      </c>
      <c r="C334" s="8" t="s">
        <v>683</v>
      </c>
      <c r="D334" s="10" t="s">
        <v>342</v>
      </c>
      <c r="E334" s="28">
        <v>10</v>
      </c>
      <c r="F334" s="8" t="s">
        <v>973</v>
      </c>
      <c r="G334" s="69">
        <v>220</v>
      </c>
    </row>
    <row r="335" spans="2:7" ht="13.5" customHeight="1">
      <c r="B335" s="68" t="s">
        <v>1225</v>
      </c>
      <c r="C335" s="8" t="s">
        <v>683</v>
      </c>
      <c r="D335" s="10" t="s">
        <v>441</v>
      </c>
      <c r="E335" s="28"/>
      <c r="F335" s="8" t="s">
        <v>973</v>
      </c>
      <c r="G335" s="69">
        <v>300</v>
      </c>
    </row>
    <row r="336" spans="2:7" ht="13.5" customHeight="1">
      <c r="B336" s="68" t="s">
        <v>1225</v>
      </c>
      <c r="C336" s="8" t="s">
        <v>683</v>
      </c>
      <c r="D336" s="10" t="s">
        <v>348</v>
      </c>
      <c r="E336" s="28"/>
      <c r="F336" s="8" t="s">
        <v>973</v>
      </c>
      <c r="G336" s="69">
        <v>280</v>
      </c>
    </row>
    <row r="337" spans="2:7" ht="18" customHeight="1">
      <c r="B337" s="68" t="s">
        <v>1225</v>
      </c>
      <c r="C337" s="8" t="s">
        <v>683</v>
      </c>
      <c r="D337" s="10" t="s">
        <v>342</v>
      </c>
      <c r="E337" s="28"/>
      <c r="F337" s="8" t="s">
        <v>973</v>
      </c>
      <c r="G337" s="69">
        <v>270</v>
      </c>
    </row>
    <row r="338" spans="2:7" ht="13.5" customHeight="1" thickBot="1">
      <c r="B338" s="87" t="s">
        <v>986</v>
      </c>
      <c r="C338" s="14" t="s">
        <v>525</v>
      </c>
      <c r="D338" s="35" t="s">
        <v>348</v>
      </c>
      <c r="E338" s="40" t="s">
        <v>595</v>
      </c>
      <c r="F338" s="14" t="s">
        <v>953</v>
      </c>
      <c r="G338" s="88">
        <v>1000.94</v>
      </c>
    </row>
    <row r="339" spans="2:7" ht="13.5" customHeight="1" thickBot="1">
      <c r="B339" s="127" t="s">
        <v>653</v>
      </c>
      <c r="C339" s="127"/>
      <c r="D339" s="127"/>
      <c r="E339" s="127"/>
      <c r="F339" s="127"/>
      <c r="G339" s="127"/>
    </row>
    <row r="340" spans="2:7" ht="13.5" customHeight="1">
      <c r="B340" s="66" t="s">
        <v>654</v>
      </c>
      <c r="C340" s="7" t="s">
        <v>359</v>
      </c>
      <c r="D340" s="25" t="s">
        <v>423</v>
      </c>
      <c r="E340" s="45">
        <v>3</v>
      </c>
      <c r="F340" s="7" t="s">
        <v>655</v>
      </c>
      <c r="G340" s="67">
        <v>475.54</v>
      </c>
    </row>
    <row r="341" spans="2:7" ht="13.5" customHeight="1">
      <c r="B341" s="68" t="s">
        <v>656</v>
      </c>
      <c r="C341" s="8" t="s">
        <v>657</v>
      </c>
      <c r="D341" s="10" t="s">
        <v>494</v>
      </c>
      <c r="E341" s="10" t="s">
        <v>658</v>
      </c>
      <c r="F341" s="8" t="s">
        <v>659</v>
      </c>
      <c r="G341" s="69">
        <f>17*36</f>
        <v>612</v>
      </c>
    </row>
    <row r="342" spans="2:7" ht="13.5" customHeight="1">
      <c r="B342" s="68" t="s">
        <v>656</v>
      </c>
      <c r="C342" s="8" t="s">
        <v>657</v>
      </c>
      <c r="D342" s="10" t="s">
        <v>660</v>
      </c>
      <c r="E342" s="10" t="s">
        <v>658</v>
      </c>
      <c r="F342" s="8" t="s">
        <v>659</v>
      </c>
      <c r="G342" s="69">
        <f>15*36</f>
        <v>540</v>
      </c>
    </row>
    <row r="343" spans="2:7" ht="13.5" customHeight="1">
      <c r="B343" s="68" t="s">
        <v>1226</v>
      </c>
      <c r="C343" s="8" t="s">
        <v>369</v>
      </c>
      <c r="D343" s="10" t="s">
        <v>490</v>
      </c>
      <c r="E343" s="46"/>
      <c r="F343" s="8"/>
      <c r="G343" s="69">
        <v>299.52</v>
      </c>
    </row>
    <row r="344" spans="2:7" ht="13.5" customHeight="1">
      <c r="B344" s="68" t="s">
        <v>661</v>
      </c>
      <c r="C344" s="8" t="s">
        <v>369</v>
      </c>
      <c r="D344" s="10" t="s">
        <v>459</v>
      </c>
      <c r="E344" s="47"/>
      <c r="F344" s="8"/>
      <c r="G344" s="69">
        <v>254.39</v>
      </c>
    </row>
    <row r="345" spans="2:7" ht="13.5" customHeight="1">
      <c r="B345" s="68" t="s">
        <v>662</v>
      </c>
      <c r="C345" s="8" t="s">
        <v>369</v>
      </c>
      <c r="D345" s="10" t="s">
        <v>423</v>
      </c>
      <c r="E345" s="28"/>
      <c r="F345" s="8" t="s">
        <v>663</v>
      </c>
      <c r="G345" s="69">
        <v>376.13</v>
      </c>
    </row>
    <row r="346" spans="2:7" ht="18" customHeight="1">
      <c r="B346" s="68" t="s">
        <v>664</v>
      </c>
      <c r="C346" s="8" t="s">
        <v>369</v>
      </c>
      <c r="D346" s="10" t="s">
        <v>423</v>
      </c>
      <c r="E346" s="28" t="s">
        <v>665</v>
      </c>
      <c r="F346" s="8" t="s">
        <v>663</v>
      </c>
      <c r="G346" s="69">
        <v>465.02</v>
      </c>
    </row>
    <row r="347" spans="2:7" ht="13.5" customHeight="1" thickBot="1">
      <c r="B347" s="99" t="s">
        <v>1227</v>
      </c>
      <c r="C347" s="24" t="s">
        <v>369</v>
      </c>
      <c r="D347" s="48" t="s">
        <v>423</v>
      </c>
      <c r="E347" s="49" t="s">
        <v>665</v>
      </c>
      <c r="F347" s="24" t="s">
        <v>663</v>
      </c>
      <c r="G347" s="101">
        <v>465.02</v>
      </c>
    </row>
    <row r="348" spans="2:7" ht="13.5" customHeight="1" thickBot="1">
      <c r="B348" s="125" t="s">
        <v>223</v>
      </c>
      <c r="C348" s="125"/>
      <c r="D348" s="125"/>
      <c r="E348" s="125"/>
      <c r="F348" s="125"/>
      <c r="G348" s="125"/>
    </row>
    <row r="349" spans="2:7" ht="13.5" customHeight="1">
      <c r="B349" s="66" t="s">
        <v>960</v>
      </c>
      <c r="C349" s="7" t="s">
        <v>961</v>
      </c>
      <c r="D349" s="25" t="s">
        <v>962</v>
      </c>
      <c r="E349" s="25" t="s">
        <v>963</v>
      </c>
      <c r="F349" s="7" t="s">
        <v>964</v>
      </c>
      <c r="G349" s="67">
        <f>43*36</f>
        <v>1548</v>
      </c>
    </row>
    <row r="350" spans="2:7" ht="13.5" customHeight="1">
      <c r="B350" s="68" t="s">
        <v>979</v>
      </c>
      <c r="C350" s="8" t="s">
        <v>961</v>
      </c>
      <c r="D350" s="10" t="s">
        <v>494</v>
      </c>
      <c r="E350" s="10" t="s">
        <v>963</v>
      </c>
      <c r="F350" s="8" t="s">
        <v>964</v>
      </c>
      <c r="G350" s="69">
        <f>40*36</f>
        <v>1440</v>
      </c>
    </row>
    <row r="351" spans="2:7" ht="12" customHeight="1">
      <c r="B351" s="68" t="s">
        <v>980</v>
      </c>
      <c r="C351" s="8" t="s">
        <v>227</v>
      </c>
      <c r="D351" s="10" t="s">
        <v>494</v>
      </c>
      <c r="E351" s="10" t="s">
        <v>981</v>
      </c>
      <c r="F351" s="8" t="s">
        <v>982</v>
      </c>
      <c r="G351" s="69">
        <f>22*36</f>
        <v>792</v>
      </c>
    </row>
    <row r="352" spans="2:7" ht="13.5" thickBot="1">
      <c r="B352" s="87" t="s">
        <v>958</v>
      </c>
      <c r="C352" s="14" t="s">
        <v>683</v>
      </c>
      <c r="D352" s="89" t="s">
        <v>477</v>
      </c>
      <c r="E352" s="35" t="s">
        <v>959</v>
      </c>
      <c r="F352" s="14" t="s">
        <v>1228</v>
      </c>
      <c r="G352" s="88">
        <f>6500*1.18</f>
        <v>7670</v>
      </c>
    </row>
    <row r="353" spans="2:7" ht="18.75" thickBot="1">
      <c r="B353" s="125" t="s">
        <v>987</v>
      </c>
      <c r="C353" s="125"/>
      <c r="D353" s="125"/>
      <c r="E353" s="125"/>
      <c r="F353" s="125"/>
      <c r="G353" s="125"/>
    </row>
    <row r="354" spans="2:7" ht="19.5" customHeight="1">
      <c r="B354" s="82" t="s">
        <v>1229</v>
      </c>
      <c r="C354" s="15" t="s">
        <v>369</v>
      </c>
      <c r="D354" s="34" t="s">
        <v>342</v>
      </c>
      <c r="E354" s="41" t="s">
        <v>386</v>
      </c>
      <c r="F354" s="15" t="s">
        <v>988</v>
      </c>
      <c r="G354" s="83">
        <v>783.75</v>
      </c>
    </row>
    <row r="355" spans="2:7" ht="13.5" customHeight="1">
      <c r="B355" s="68" t="s">
        <v>989</v>
      </c>
      <c r="C355" s="16" t="s">
        <v>683</v>
      </c>
      <c r="D355" s="10" t="s">
        <v>990</v>
      </c>
      <c r="E355" s="28" t="s">
        <v>991</v>
      </c>
      <c r="F355" s="8" t="s">
        <v>1230</v>
      </c>
      <c r="G355" s="69">
        <f>7*36</f>
        <v>252</v>
      </c>
    </row>
    <row r="356" spans="2:7" ht="13.5" customHeight="1">
      <c r="B356" s="68" t="s">
        <v>989</v>
      </c>
      <c r="C356" s="8" t="s">
        <v>683</v>
      </c>
      <c r="D356" s="10" t="s">
        <v>992</v>
      </c>
      <c r="E356" s="28" t="s">
        <v>993</v>
      </c>
      <c r="F356" s="8" t="s">
        <v>1230</v>
      </c>
      <c r="G356" s="69">
        <f>6.5*36</f>
        <v>234</v>
      </c>
    </row>
    <row r="357" spans="2:7" ht="13.5" customHeight="1">
      <c r="B357" s="68" t="s">
        <v>1231</v>
      </c>
      <c r="C357" s="8" t="s">
        <v>376</v>
      </c>
      <c r="D357" s="10" t="s">
        <v>348</v>
      </c>
      <c r="E357" s="28" t="s">
        <v>994</v>
      </c>
      <c r="F357" s="8" t="s">
        <v>995</v>
      </c>
      <c r="G357" s="69">
        <v>2442.6</v>
      </c>
    </row>
    <row r="358" spans="2:7" ht="13.5" customHeight="1">
      <c r="B358" s="68" t="s">
        <v>996</v>
      </c>
      <c r="C358" s="8" t="s">
        <v>369</v>
      </c>
      <c r="D358" s="10" t="s">
        <v>423</v>
      </c>
      <c r="E358" s="28">
        <v>2</v>
      </c>
      <c r="F358" s="8" t="s">
        <v>272</v>
      </c>
      <c r="G358" s="69">
        <v>846.35</v>
      </c>
    </row>
    <row r="359" spans="2:7" ht="13.5" customHeight="1">
      <c r="B359" s="68" t="s">
        <v>997</v>
      </c>
      <c r="C359" s="8" t="s">
        <v>369</v>
      </c>
      <c r="D359" s="10" t="s">
        <v>490</v>
      </c>
      <c r="E359" s="28" t="s">
        <v>910</v>
      </c>
      <c r="F359" s="8" t="s">
        <v>998</v>
      </c>
      <c r="G359" s="69">
        <v>1511.07</v>
      </c>
    </row>
    <row r="360" spans="2:7" ht="13.5" customHeight="1">
      <c r="B360" s="68" t="s">
        <v>999</v>
      </c>
      <c r="C360" s="8" t="s">
        <v>359</v>
      </c>
      <c r="D360" s="10" t="s">
        <v>348</v>
      </c>
      <c r="E360" s="10" t="s">
        <v>1000</v>
      </c>
      <c r="F360" s="8" t="s">
        <v>1232</v>
      </c>
      <c r="G360" s="69">
        <v>1423.08</v>
      </c>
    </row>
    <row r="361" spans="2:7" ht="13.5" customHeight="1">
      <c r="B361" s="68" t="s">
        <v>1233</v>
      </c>
      <c r="C361" s="8" t="s">
        <v>359</v>
      </c>
      <c r="D361" s="10" t="s">
        <v>348</v>
      </c>
      <c r="E361" s="10" t="s">
        <v>600</v>
      </c>
      <c r="F361" s="8" t="s">
        <v>443</v>
      </c>
      <c r="G361" s="69">
        <v>1727.52</v>
      </c>
    </row>
    <row r="362" spans="2:7" ht="13.5" customHeight="1">
      <c r="B362" s="68" t="s">
        <v>1002</v>
      </c>
      <c r="C362" s="8" t="s">
        <v>359</v>
      </c>
      <c r="D362" s="10" t="s">
        <v>348</v>
      </c>
      <c r="E362" s="10" t="s">
        <v>595</v>
      </c>
      <c r="F362" s="8" t="s">
        <v>443</v>
      </c>
      <c r="G362" s="69">
        <v>1469.1</v>
      </c>
    </row>
    <row r="363" spans="2:7" ht="13.5" customHeight="1">
      <c r="B363" s="68" t="s">
        <v>1003</v>
      </c>
      <c r="C363" s="8" t="s">
        <v>359</v>
      </c>
      <c r="D363" s="10" t="s">
        <v>348</v>
      </c>
      <c r="E363" s="10" t="s">
        <v>418</v>
      </c>
      <c r="F363" s="8" t="s">
        <v>890</v>
      </c>
      <c r="G363" s="69">
        <v>1620.14</v>
      </c>
    </row>
    <row r="364" spans="2:7" ht="13.5" customHeight="1">
      <c r="B364" s="68" t="s">
        <v>1004</v>
      </c>
      <c r="C364" s="8" t="s">
        <v>365</v>
      </c>
      <c r="D364" s="10" t="s">
        <v>348</v>
      </c>
      <c r="E364" s="10" t="s">
        <v>386</v>
      </c>
      <c r="F364" s="8" t="s">
        <v>1234</v>
      </c>
      <c r="G364" s="69">
        <v>717.2</v>
      </c>
    </row>
    <row r="365" spans="2:7" ht="13.5" customHeight="1">
      <c r="B365" s="68" t="s">
        <v>1235</v>
      </c>
      <c r="C365" s="8" t="s">
        <v>369</v>
      </c>
      <c r="D365" s="10" t="s">
        <v>494</v>
      </c>
      <c r="E365" s="10">
        <v>0.8</v>
      </c>
      <c r="F365" s="8" t="s">
        <v>1005</v>
      </c>
      <c r="G365" s="69">
        <v>3297.13</v>
      </c>
    </row>
    <row r="366" spans="2:7" ht="13.5" customHeight="1">
      <c r="B366" s="68" t="s">
        <v>1006</v>
      </c>
      <c r="C366" s="8" t="s">
        <v>359</v>
      </c>
      <c r="D366" s="10" t="s">
        <v>348</v>
      </c>
      <c r="E366" s="10" t="s">
        <v>1007</v>
      </c>
      <c r="F366" s="8" t="s">
        <v>1236</v>
      </c>
      <c r="G366" s="69">
        <v>630.12</v>
      </c>
    </row>
    <row r="367" spans="2:7" ht="13.5" customHeight="1">
      <c r="B367" s="68" t="s">
        <v>1237</v>
      </c>
      <c r="C367" s="8" t="s">
        <v>369</v>
      </c>
      <c r="D367" s="10" t="s">
        <v>441</v>
      </c>
      <c r="E367" s="10" t="s">
        <v>925</v>
      </c>
      <c r="F367" s="8" t="s">
        <v>998</v>
      </c>
      <c r="G367" s="69">
        <v>4579.29</v>
      </c>
    </row>
    <row r="368" spans="2:7" ht="13.5" customHeight="1">
      <c r="B368" s="68" t="s">
        <v>1008</v>
      </c>
      <c r="C368" s="8" t="s">
        <v>369</v>
      </c>
      <c r="D368" s="10" t="s">
        <v>490</v>
      </c>
      <c r="E368" s="10" t="s">
        <v>1009</v>
      </c>
      <c r="F368" s="8" t="s">
        <v>721</v>
      </c>
      <c r="G368" s="69">
        <v>2266.61</v>
      </c>
    </row>
    <row r="369" spans="2:7" ht="13.5" customHeight="1">
      <c r="B369" s="68" t="s">
        <v>1010</v>
      </c>
      <c r="C369" s="8" t="s">
        <v>408</v>
      </c>
      <c r="D369" s="10" t="s">
        <v>660</v>
      </c>
      <c r="E369" s="10" t="s">
        <v>567</v>
      </c>
      <c r="F369" s="8" t="s">
        <v>1011</v>
      </c>
      <c r="G369" s="69">
        <v>379.96</v>
      </c>
    </row>
    <row r="370" spans="2:8" ht="13.5" customHeight="1">
      <c r="B370" s="68" t="s">
        <v>1238</v>
      </c>
      <c r="C370" s="8" t="s">
        <v>365</v>
      </c>
      <c r="D370" s="10" t="s">
        <v>348</v>
      </c>
      <c r="E370" s="10" t="s">
        <v>451</v>
      </c>
      <c r="F370" s="8" t="s">
        <v>361</v>
      </c>
      <c r="G370" s="69">
        <v>745.5</v>
      </c>
      <c r="H370" s="27"/>
    </row>
    <row r="371" spans="2:8" ht="13.5" customHeight="1">
      <c r="B371" s="68" t="s">
        <v>1012</v>
      </c>
      <c r="C371" s="8" t="s">
        <v>341</v>
      </c>
      <c r="D371" s="10" t="s">
        <v>348</v>
      </c>
      <c r="E371" s="10" t="s">
        <v>595</v>
      </c>
      <c r="F371" s="8" t="s">
        <v>466</v>
      </c>
      <c r="G371" s="69">
        <v>1749</v>
      </c>
      <c r="H371" s="27"/>
    </row>
    <row r="372" spans="2:7" ht="13.5" customHeight="1">
      <c r="B372" s="68" t="s">
        <v>1013</v>
      </c>
      <c r="C372" s="8" t="s">
        <v>341</v>
      </c>
      <c r="D372" s="10" t="s">
        <v>494</v>
      </c>
      <c r="E372" s="10" t="s">
        <v>1014</v>
      </c>
      <c r="F372" s="8" t="s">
        <v>1005</v>
      </c>
      <c r="G372" s="69">
        <v>5870</v>
      </c>
    </row>
    <row r="373" spans="2:8" ht="13.5" customHeight="1">
      <c r="B373" s="68" t="s">
        <v>1015</v>
      </c>
      <c r="C373" s="8" t="s">
        <v>345</v>
      </c>
      <c r="D373" s="10" t="s">
        <v>348</v>
      </c>
      <c r="E373" s="10" t="s">
        <v>1016</v>
      </c>
      <c r="F373" s="8" t="s">
        <v>748</v>
      </c>
      <c r="G373" s="69">
        <f>83*36</f>
        <v>2988</v>
      </c>
      <c r="H373" s="27"/>
    </row>
    <row r="374" spans="2:8" ht="13.5" customHeight="1">
      <c r="B374" s="68" t="s">
        <v>1017</v>
      </c>
      <c r="C374" s="8" t="s">
        <v>345</v>
      </c>
      <c r="D374" s="10" t="s">
        <v>348</v>
      </c>
      <c r="E374" s="10" t="s">
        <v>737</v>
      </c>
      <c r="F374" s="8" t="s">
        <v>1018</v>
      </c>
      <c r="G374" s="69">
        <v>903</v>
      </c>
      <c r="H374" s="27"/>
    </row>
    <row r="375" spans="2:7" ht="13.5" customHeight="1">
      <c r="B375" s="68" t="s">
        <v>1019</v>
      </c>
      <c r="C375" s="8" t="s">
        <v>345</v>
      </c>
      <c r="D375" s="10" t="s">
        <v>348</v>
      </c>
      <c r="E375" s="10" t="s">
        <v>1020</v>
      </c>
      <c r="F375" s="8" t="s">
        <v>466</v>
      </c>
      <c r="G375" s="69">
        <v>997.5</v>
      </c>
    </row>
    <row r="376" spans="2:7" ht="13.5" customHeight="1">
      <c r="B376" s="68" t="s">
        <v>1021</v>
      </c>
      <c r="C376" s="8" t="s">
        <v>345</v>
      </c>
      <c r="D376" s="10" t="s">
        <v>348</v>
      </c>
      <c r="E376" s="10" t="s">
        <v>527</v>
      </c>
      <c r="F376" s="8" t="s">
        <v>1022</v>
      </c>
      <c r="G376" s="69">
        <v>892.5</v>
      </c>
    </row>
    <row r="377" spans="2:7" ht="13.5" customHeight="1">
      <c r="B377" s="68" t="s">
        <v>1023</v>
      </c>
      <c r="C377" s="8" t="s">
        <v>341</v>
      </c>
      <c r="D377" s="10" t="s">
        <v>348</v>
      </c>
      <c r="E377" s="10" t="s">
        <v>567</v>
      </c>
      <c r="F377" s="8" t="s">
        <v>395</v>
      </c>
      <c r="G377" s="69">
        <v>1171</v>
      </c>
    </row>
    <row r="378" spans="2:7" ht="13.5" customHeight="1">
      <c r="B378" s="68" t="s">
        <v>1024</v>
      </c>
      <c r="C378" s="8" t="s">
        <v>369</v>
      </c>
      <c r="D378" s="10" t="s">
        <v>494</v>
      </c>
      <c r="E378" s="28" t="s">
        <v>421</v>
      </c>
      <c r="F378" s="8" t="s">
        <v>998</v>
      </c>
      <c r="G378" s="69">
        <v>1583.18</v>
      </c>
    </row>
    <row r="379" spans="2:7" ht="13.5" customHeight="1">
      <c r="B379" s="68" t="s">
        <v>1025</v>
      </c>
      <c r="C379" s="8" t="s">
        <v>369</v>
      </c>
      <c r="D379" s="10" t="s">
        <v>494</v>
      </c>
      <c r="E379" s="28" t="s">
        <v>451</v>
      </c>
      <c r="F379" s="8" t="s">
        <v>998</v>
      </c>
      <c r="G379" s="69">
        <v>4329.44</v>
      </c>
    </row>
    <row r="380" spans="2:7" ht="13.5" customHeight="1">
      <c r="B380" s="68" t="s">
        <v>1026</v>
      </c>
      <c r="C380" s="8" t="s">
        <v>369</v>
      </c>
      <c r="D380" s="10" t="s">
        <v>348</v>
      </c>
      <c r="E380" s="10" t="s">
        <v>541</v>
      </c>
      <c r="F380" s="8" t="s">
        <v>1239</v>
      </c>
      <c r="G380" s="69">
        <v>1530.16</v>
      </c>
    </row>
    <row r="381" spans="2:7" ht="13.5" customHeight="1">
      <c r="B381" s="68" t="s">
        <v>1028</v>
      </c>
      <c r="C381" s="8" t="s">
        <v>359</v>
      </c>
      <c r="D381" s="10" t="s">
        <v>441</v>
      </c>
      <c r="E381" s="10" t="s">
        <v>1029</v>
      </c>
      <c r="F381" s="8" t="s">
        <v>273</v>
      </c>
      <c r="G381" s="69">
        <v>2607.8</v>
      </c>
    </row>
    <row r="382" spans="2:7" ht="13.5" customHeight="1">
      <c r="B382" s="68" t="s">
        <v>1030</v>
      </c>
      <c r="C382" s="8" t="s">
        <v>369</v>
      </c>
      <c r="D382" s="10" t="s">
        <v>441</v>
      </c>
      <c r="E382" s="10" t="s">
        <v>1031</v>
      </c>
      <c r="F382" s="8" t="s">
        <v>998</v>
      </c>
      <c r="G382" s="69">
        <v>3045.13</v>
      </c>
    </row>
    <row r="383" spans="2:7" ht="13.5" customHeight="1">
      <c r="B383" s="68" t="s">
        <v>1032</v>
      </c>
      <c r="C383" s="8" t="s">
        <v>437</v>
      </c>
      <c r="D383" s="10" t="s">
        <v>348</v>
      </c>
      <c r="E383" s="10" t="s">
        <v>1033</v>
      </c>
      <c r="F383" s="8" t="s">
        <v>1034</v>
      </c>
      <c r="G383" s="69">
        <v>1628.4</v>
      </c>
    </row>
    <row r="384" spans="2:7" ht="13.5" customHeight="1">
      <c r="B384" s="68" t="s">
        <v>1035</v>
      </c>
      <c r="C384" s="8" t="s">
        <v>777</v>
      </c>
      <c r="D384" s="10" t="s">
        <v>366</v>
      </c>
      <c r="E384" s="10" t="s">
        <v>583</v>
      </c>
      <c r="F384" s="8" t="s">
        <v>1240</v>
      </c>
      <c r="G384" s="69">
        <v>310</v>
      </c>
    </row>
    <row r="385" spans="2:7" ht="13.5" customHeight="1">
      <c r="B385" s="68" t="s">
        <v>1241</v>
      </c>
      <c r="C385" s="8" t="s">
        <v>376</v>
      </c>
      <c r="D385" s="10" t="s">
        <v>490</v>
      </c>
      <c r="E385" s="10" t="s">
        <v>613</v>
      </c>
      <c r="F385" s="8" t="s">
        <v>1242</v>
      </c>
      <c r="G385" s="69">
        <v>480.26</v>
      </c>
    </row>
    <row r="386" spans="2:7" ht="13.5" customHeight="1">
      <c r="B386" s="68" t="s">
        <v>1036</v>
      </c>
      <c r="C386" s="8" t="s">
        <v>369</v>
      </c>
      <c r="D386" s="10" t="s">
        <v>660</v>
      </c>
      <c r="E386" s="10" t="s">
        <v>1037</v>
      </c>
      <c r="F386" s="8" t="s">
        <v>1243</v>
      </c>
      <c r="G386" s="69">
        <v>156.96</v>
      </c>
    </row>
    <row r="387" spans="2:7" ht="13.5" customHeight="1">
      <c r="B387" s="68" t="s">
        <v>1038</v>
      </c>
      <c r="C387" s="8" t="s">
        <v>376</v>
      </c>
      <c r="D387" s="10" t="s">
        <v>490</v>
      </c>
      <c r="E387" s="10" t="s">
        <v>942</v>
      </c>
      <c r="F387" s="8" t="s">
        <v>274</v>
      </c>
      <c r="G387" s="69">
        <v>684.4</v>
      </c>
    </row>
    <row r="388" spans="2:7" ht="13.5" customHeight="1">
      <c r="B388" s="68" t="s">
        <v>1039</v>
      </c>
      <c r="C388" s="8" t="s">
        <v>365</v>
      </c>
      <c r="D388" s="10" t="s">
        <v>459</v>
      </c>
      <c r="E388" s="30" t="s">
        <v>942</v>
      </c>
      <c r="F388" s="8" t="s">
        <v>771</v>
      </c>
      <c r="G388" s="69">
        <v>405</v>
      </c>
    </row>
    <row r="389" spans="2:7" ht="13.5" customHeight="1">
      <c r="B389" s="68" t="s">
        <v>1244</v>
      </c>
      <c r="C389" s="8" t="s">
        <v>369</v>
      </c>
      <c r="D389" s="10" t="s">
        <v>348</v>
      </c>
      <c r="E389" s="30" t="s">
        <v>734</v>
      </c>
      <c r="F389" s="8" t="s">
        <v>1245</v>
      </c>
      <c r="G389" s="69">
        <v>1823.02</v>
      </c>
    </row>
    <row r="390" spans="2:7" ht="13.5" customHeight="1">
      <c r="B390" s="68" t="s">
        <v>1040</v>
      </c>
      <c r="C390" s="8" t="s">
        <v>369</v>
      </c>
      <c r="D390" s="10" t="s">
        <v>342</v>
      </c>
      <c r="E390" s="30" t="s">
        <v>370</v>
      </c>
      <c r="F390" s="8" t="s">
        <v>466</v>
      </c>
      <c r="G390" s="69">
        <v>1000.48</v>
      </c>
    </row>
    <row r="391" spans="2:7" ht="13.5" customHeight="1">
      <c r="B391" s="68" t="s">
        <v>1041</v>
      </c>
      <c r="C391" s="8" t="s">
        <v>341</v>
      </c>
      <c r="D391" s="10" t="s">
        <v>660</v>
      </c>
      <c r="E391" s="10" t="s">
        <v>1042</v>
      </c>
      <c r="F391" s="8" t="s">
        <v>1043</v>
      </c>
      <c r="G391" s="69">
        <v>441</v>
      </c>
    </row>
    <row r="392" spans="2:7" ht="13.5" customHeight="1">
      <c r="B392" s="68" t="s">
        <v>1044</v>
      </c>
      <c r="C392" s="8" t="s">
        <v>359</v>
      </c>
      <c r="D392" s="10" t="s">
        <v>490</v>
      </c>
      <c r="E392" s="10" t="s">
        <v>394</v>
      </c>
      <c r="F392" s="8" t="s">
        <v>998</v>
      </c>
      <c r="G392" s="69">
        <v>526.28</v>
      </c>
    </row>
    <row r="393" spans="2:7" ht="13.5" customHeight="1">
      <c r="B393" s="68" t="s">
        <v>1045</v>
      </c>
      <c r="C393" s="8" t="s">
        <v>369</v>
      </c>
      <c r="D393" s="10" t="s">
        <v>348</v>
      </c>
      <c r="E393" s="10">
        <v>0.5</v>
      </c>
      <c r="F393" s="8" t="s">
        <v>1046</v>
      </c>
      <c r="G393" s="69">
        <v>4294.82</v>
      </c>
    </row>
    <row r="394" spans="2:7" ht="13.5" customHeight="1">
      <c r="B394" s="68" t="s">
        <v>1047</v>
      </c>
      <c r="C394" s="8" t="s">
        <v>369</v>
      </c>
      <c r="D394" s="10" t="s">
        <v>423</v>
      </c>
      <c r="E394" s="28" t="s">
        <v>583</v>
      </c>
      <c r="F394" s="8" t="s">
        <v>1246</v>
      </c>
      <c r="G394" s="69">
        <v>498.85</v>
      </c>
    </row>
    <row r="395" spans="2:7" ht="13.5" customHeight="1">
      <c r="B395" s="68" t="s">
        <v>1048</v>
      </c>
      <c r="C395" s="8" t="s">
        <v>341</v>
      </c>
      <c r="D395" s="10" t="s">
        <v>441</v>
      </c>
      <c r="E395" s="10" t="s">
        <v>399</v>
      </c>
      <c r="F395" s="8" t="s">
        <v>1049</v>
      </c>
      <c r="G395" s="69">
        <v>1859</v>
      </c>
    </row>
    <row r="396" spans="2:7" ht="13.5" customHeight="1">
      <c r="B396" s="103" t="s">
        <v>1050</v>
      </c>
      <c r="C396" s="8" t="s">
        <v>341</v>
      </c>
      <c r="D396" s="10" t="s">
        <v>441</v>
      </c>
      <c r="E396" s="28">
        <v>3</v>
      </c>
      <c r="F396" s="8" t="s">
        <v>1176</v>
      </c>
      <c r="G396" s="69">
        <v>3119</v>
      </c>
    </row>
    <row r="397" spans="2:7" ht="13.5" customHeight="1">
      <c r="B397" s="68" t="s">
        <v>1247</v>
      </c>
      <c r="C397" s="8" t="s">
        <v>864</v>
      </c>
      <c r="D397" s="10" t="s">
        <v>423</v>
      </c>
      <c r="E397" s="10" t="s">
        <v>163</v>
      </c>
      <c r="F397" s="8" t="s">
        <v>1248</v>
      </c>
      <c r="G397" s="69">
        <f>18.06*36</f>
        <v>650.16</v>
      </c>
    </row>
    <row r="398" spans="2:7" ht="13.5" customHeight="1">
      <c r="B398" s="68" t="s">
        <v>1051</v>
      </c>
      <c r="C398" s="8" t="s">
        <v>341</v>
      </c>
      <c r="D398" s="10" t="s">
        <v>348</v>
      </c>
      <c r="E398" s="10" t="s">
        <v>363</v>
      </c>
      <c r="F398" s="8" t="s">
        <v>1052</v>
      </c>
      <c r="G398" s="69">
        <v>1696</v>
      </c>
    </row>
    <row r="399" spans="2:7" ht="13.5" customHeight="1">
      <c r="B399" s="68" t="s">
        <v>1053</v>
      </c>
      <c r="C399" s="8" t="s">
        <v>359</v>
      </c>
      <c r="D399" s="10" t="s">
        <v>348</v>
      </c>
      <c r="E399" s="10" t="s">
        <v>349</v>
      </c>
      <c r="F399" s="8" t="s">
        <v>1249</v>
      </c>
      <c r="G399" s="69">
        <v>3070.36</v>
      </c>
    </row>
    <row r="400" spans="2:7" ht="13.5" customHeight="1">
      <c r="B400" s="68" t="s">
        <v>1054</v>
      </c>
      <c r="C400" s="8" t="s">
        <v>369</v>
      </c>
      <c r="D400" s="10" t="s">
        <v>342</v>
      </c>
      <c r="E400" s="10" t="s">
        <v>1055</v>
      </c>
      <c r="F400" s="8" t="s">
        <v>357</v>
      </c>
      <c r="G400" s="69">
        <v>647.38</v>
      </c>
    </row>
    <row r="401" spans="2:7" ht="13.5" customHeight="1">
      <c r="B401" s="68" t="s">
        <v>1056</v>
      </c>
      <c r="C401" s="8" t="s">
        <v>369</v>
      </c>
      <c r="D401" s="10" t="s">
        <v>342</v>
      </c>
      <c r="E401" s="10" t="s">
        <v>438</v>
      </c>
      <c r="F401" s="8" t="s">
        <v>1057</v>
      </c>
      <c r="G401" s="69">
        <v>1415.98</v>
      </c>
    </row>
    <row r="402" spans="2:9" s="20" customFormat="1" ht="22.5" customHeight="1">
      <c r="B402" s="68" t="s">
        <v>1058</v>
      </c>
      <c r="C402" s="8" t="s">
        <v>359</v>
      </c>
      <c r="D402" s="10" t="s">
        <v>348</v>
      </c>
      <c r="E402" s="26" t="s">
        <v>1059</v>
      </c>
      <c r="F402" s="8" t="s">
        <v>1060</v>
      </c>
      <c r="G402" s="69">
        <v>2823.74</v>
      </c>
      <c r="I402" s="21"/>
    </row>
    <row r="403" spans="2:7" ht="13.5" customHeight="1">
      <c r="B403" s="72" t="s">
        <v>1250</v>
      </c>
      <c r="C403" s="8" t="s">
        <v>864</v>
      </c>
      <c r="D403" s="10" t="s">
        <v>423</v>
      </c>
      <c r="E403" s="10">
        <v>1.5</v>
      </c>
      <c r="F403" s="8" t="s">
        <v>1061</v>
      </c>
      <c r="G403" s="69">
        <v>650</v>
      </c>
    </row>
    <row r="404" spans="2:7" ht="13.5" customHeight="1">
      <c r="B404" s="68" t="s">
        <v>1062</v>
      </c>
      <c r="C404" s="8" t="s">
        <v>359</v>
      </c>
      <c r="D404" s="10" t="s">
        <v>494</v>
      </c>
      <c r="E404" s="10" t="s">
        <v>1063</v>
      </c>
      <c r="F404" s="8" t="s">
        <v>275</v>
      </c>
      <c r="G404" s="69">
        <v>779.98</v>
      </c>
    </row>
    <row r="405" spans="2:7" ht="13.5" customHeight="1">
      <c r="B405" s="68" t="s">
        <v>1062</v>
      </c>
      <c r="C405" s="8" t="s">
        <v>359</v>
      </c>
      <c r="D405" s="10" t="s">
        <v>490</v>
      </c>
      <c r="E405" s="10" t="s">
        <v>1063</v>
      </c>
      <c r="F405" s="8" t="s">
        <v>275</v>
      </c>
      <c r="G405" s="69">
        <v>745.76</v>
      </c>
    </row>
    <row r="406" spans="2:7" ht="13.5" customHeight="1">
      <c r="B406" s="68" t="s">
        <v>1064</v>
      </c>
      <c r="C406" s="8" t="s">
        <v>341</v>
      </c>
      <c r="D406" s="10" t="s">
        <v>494</v>
      </c>
      <c r="E406" s="28">
        <v>4</v>
      </c>
      <c r="F406" s="8" t="s">
        <v>1065</v>
      </c>
      <c r="G406" s="69">
        <v>2704</v>
      </c>
    </row>
    <row r="407" spans="2:7" ht="13.5" customHeight="1">
      <c r="B407" s="68" t="s">
        <v>1066</v>
      </c>
      <c r="C407" s="8" t="s">
        <v>359</v>
      </c>
      <c r="D407" s="10" t="s">
        <v>494</v>
      </c>
      <c r="E407" s="10" t="s">
        <v>595</v>
      </c>
      <c r="F407" s="8" t="s">
        <v>998</v>
      </c>
      <c r="G407" s="69">
        <v>4403.76</v>
      </c>
    </row>
    <row r="408" spans="2:7" ht="13.5" customHeight="1">
      <c r="B408" s="68" t="s">
        <v>1067</v>
      </c>
      <c r="C408" s="8" t="s">
        <v>359</v>
      </c>
      <c r="D408" s="10" t="s">
        <v>441</v>
      </c>
      <c r="E408" s="10" t="s">
        <v>1068</v>
      </c>
      <c r="F408" s="8" t="s">
        <v>1069</v>
      </c>
      <c r="G408" s="69">
        <v>4808.5</v>
      </c>
    </row>
    <row r="409" spans="2:7" ht="13.5" customHeight="1">
      <c r="B409" s="68" t="s">
        <v>1070</v>
      </c>
      <c r="C409" s="8" t="s">
        <v>341</v>
      </c>
      <c r="D409" s="10" t="s">
        <v>423</v>
      </c>
      <c r="E409" s="10" t="s">
        <v>1071</v>
      </c>
      <c r="F409" s="8" t="s">
        <v>1072</v>
      </c>
      <c r="G409" s="69">
        <v>1124</v>
      </c>
    </row>
    <row r="410" spans="2:7" ht="13.5" customHeight="1">
      <c r="B410" s="68" t="s">
        <v>248</v>
      </c>
      <c r="C410" s="13" t="s">
        <v>842</v>
      </c>
      <c r="D410" s="10" t="s">
        <v>423</v>
      </c>
      <c r="E410" s="10" t="s">
        <v>1073</v>
      </c>
      <c r="F410" s="8" t="s">
        <v>277</v>
      </c>
      <c r="G410" s="69">
        <v>634.2</v>
      </c>
    </row>
    <row r="411" spans="2:7" ht="13.5" customHeight="1">
      <c r="B411" s="68" t="s">
        <v>1074</v>
      </c>
      <c r="C411" s="8" t="s">
        <v>369</v>
      </c>
      <c r="D411" s="9" t="s">
        <v>623</v>
      </c>
      <c r="E411" s="10" t="s">
        <v>1075</v>
      </c>
      <c r="F411" s="8" t="s">
        <v>276</v>
      </c>
      <c r="G411" s="69">
        <v>6809.22</v>
      </c>
    </row>
    <row r="412" spans="2:7" ht="13.5" customHeight="1">
      <c r="B412" s="68" t="s">
        <v>246</v>
      </c>
      <c r="C412" s="8" t="s">
        <v>533</v>
      </c>
      <c r="D412" s="10" t="s">
        <v>494</v>
      </c>
      <c r="E412" s="10" t="s">
        <v>1076</v>
      </c>
      <c r="F412" s="8" t="s">
        <v>1077</v>
      </c>
      <c r="G412" s="69">
        <v>2704</v>
      </c>
    </row>
    <row r="413" spans="2:7" ht="13.5" customHeight="1">
      <c r="B413" s="68" t="s">
        <v>1078</v>
      </c>
      <c r="C413" s="8" t="s">
        <v>376</v>
      </c>
      <c r="D413" s="10" t="s">
        <v>441</v>
      </c>
      <c r="E413" s="39" t="s">
        <v>1079</v>
      </c>
      <c r="F413" s="8" t="s">
        <v>998</v>
      </c>
      <c r="G413" s="69">
        <v>4406.12</v>
      </c>
    </row>
    <row r="414" spans="2:7" ht="13.5" customHeight="1">
      <c r="B414" s="68" t="s">
        <v>1080</v>
      </c>
      <c r="C414" s="8" t="s">
        <v>376</v>
      </c>
      <c r="D414" s="9" t="s">
        <v>477</v>
      </c>
      <c r="E414" s="10" t="s">
        <v>438</v>
      </c>
      <c r="F414" s="8" t="s">
        <v>1081</v>
      </c>
      <c r="G414" s="69">
        <v>3063.28</v>
      </c>
    </row>
    <row r="415" spans="2:7" ht="13.5" customHeight="1">
      <c r="B415" s="68" t="s">
        <v>1082</v>
      </c>
      <c r="C415" s="8" t="s">
        <v>369</v>
      </c>
      <c r="D415" s="10" t="s">
        <v>490</v>
      </c>
      <c r="E415" s="10" t="s">
        <v>892</v>
      </c>
      <c r="F415" s="8" t="s">
        <v>771</v>
      </c>
      <c r="G415" s="69">
        <v>972.9</v>
      </c>
    </row>
    <row r="416" spans="2:7" ht="13.5" customHeight="1">
      <c r="B416" s="68" t="s">
        <v>1083</v>
      </c>
      <c r="C416" s="8" t="s">
        <v>359</v>
      </c>
      <c r="D416" s="10" t="s">
        <v>348</v>
      </c>
      <c r="E416" s="10">
        <v>0.5</v>
      </c>
      <c r="F416" s="44" t="s">
        <v>1084</v>
      </c>
      <c r="G416" s="69">
        <v>1034.86</v>
      </c>
    </row>
    <row r="417" spans="2:7" ht="13.5" customHeight="1">
      <c r="B417" s="68" t="s">
        <v>1085</v>
      </c>
      <c r="C417" s="8" t="s">
        <v>359</v>
      </c>
      <c r="D417" s="10" t="s">
        <v>459</v>
      </c>
      <c r="E417" s="10" t="s">
        <v>637</v>
      </c>
      <c r="F417" s="8" t="s">
        <v>1086</v>
      </c>
      <c r="G417" s="69">
        <v>147.5</v>
      </c>
    </row>
    <row r="418" spans="2:7" ht="13.5" customHeight="1">
      <c r="B418" s="68" t="s">
        <v>1087</v>
      </c>
      <c r="C418" s="8" t="s">
        <v>359</v>
      </c>
      <c r="D418" s="10" t="s">
        <v>441</v>
      </c>
      <c r="E418" s="10" t="s">
        <v>830</v>
      </c>
      <c r="F418" s="8" t="s">
        <v>278</v>
      </c>
      <c r="G418" s="69">
        <v>1955.26</v>
      </c>
    </row>
    <row r="419" spans="2:7" ht="13.5" customHeight="1">
      <c r="B419" s="68" t="s">
        <v>1088</v>
      </c>
      <c r="C419" s="8" t="s">
        <v>749</v>
      </c>
      <c r="D419" s="29" t="s">
        <v>1089</v>
      </c>
      <c r="E419" s="10" t="s">
        <v>621</v>
      </c>
      <c r="F419" s="8" t="s">
        <v>1090</v>
      </c>
      <c r="G419" s="69">
        <f>28*36</f>
        <v>1008</v>
      </c>
    </row>
    <row r="420" spans="2:7" ht="13.5" customHeight="1">
      <c r="B420" s="68" t="s">
        <v>1091</v>
      </c>
      <c r="C420" s="8" t="s">
        <v>341</v>
      </c>
      <c r="D420" s="10" t="s">
        <v>348</v>
      </c>
      <c r="E420" s="10" t="s">
        <v>438</v>
      </c>
      <c r="F420" s="8" t="s">
        <v>1092</v>
      </c>
      <c r="G420" s="69">
        <v>1323</v>
      </c>
    </row>
    <row r="421" spans="2:7" ht="13.5" customHeight="1">
      <c r="B421" s="68" t="s">
        <v>1093</v>
      </c>
      <c r="C421" s="13" t="s">
        <v>842</v>
      </c>
      <c r="D421" s="10" t="s">
        <v>348</v>
      </c>
      <c r="E421" s="10" t="s">
        <v>637</v>
      </c>
      <c r="F421" s="8" t="s">
        <v>1094</v>
      </c>
      <c r="G421" s="69">
        <v>565</v>
      </c>
    </row>
    <row r="422" spans="2:7" ht="13.5" customHeight="1">
      <c r="B422" s="68" t="s">
        <v>1251</v>
      </c>
      <c r="C422" s="13" t="s">
        <v>842</v>
      </c>
      <c r="D422" s="10" t="s">
        <v>348</v>
      </c>
      <c r="E422" s="10" t="s">
        <v>1095</v>
      </c>
      <c r="F422" s="8" t="s">
        <v>1096</v>
      </c>
      <c r="G422" s="69">
        <v>1314.4</v>
      </c>
    </row>
    <row r="423" spans="2:7" ht="13.5" customHeight="1">
      <c r="B423" s="68" t="s">
        <v>1252</v>
      </c>
      <c r="C423" s="8" t="s">
        <v>369</v>
      </c>
      <c r="D423" s="10" t="s">
        <v>441</v>
      </c>
      <c r="E423" s="10" t="s">
        <v>866</v>
      </c>
      <c r="F423" s="8" t="s">
        <v>466</v>
      </c>
      <c r="G423" s="69">
        <v>2262.43</v>
      </c>
    </row>
    <row r="424" spans="2:7" ht="13.5" customHeight="1">
      <c r="B424" s="68" t="s">
        <v>1097</v>
      </c>
      <c r="C424" s="8" t="s">
        <v>341</v>
      </c>
      <c r="D424" s="10" t="s">
        <v>348</v>
      </c>
      <c r="E424" s="10" t="s">
        <v>1098</v>
      </c>
      <c r="F424" s="8" t="s">
        <v>0</v>
      </c>
      <c r="G424" s="69">
        <v>1350</v>
      </c>
    </row>
    <row r="425" spans="2:7" s="20" customFormat="1" ht="13.5" customHeight="1">
      <c r="B425" s="68" t="s">
        <v>1</v>
      </c>
      <c r="C425" s="8" t="s">
        <v>359</v>
      </c>
      <c r="D425" s="10" t="s">
        <v>494</v>
      </c>
      <c r="E425" s="10" t="s">
        <v>2</v>
      </c>
      <c r="F425" s="8" t="s">
        <v>279</v>
      </c>
      <c r="G425" s="69">
        <v>5204.98</v>
      </c>
    </row>
    <row r="426" spans="2:7" ht="13.5" customHeight="1">
      <c r="B426" s="68" t="s">
        <v>3</v>
      </c>
      <c r="C426" s="8" t="s">
        <v>864</v>
      </c>
      <c r="D426" s="10" t="s">
        <v>423</v>
      </c>
      <c r="E426" s="10" t="s">
        <v>4</v>
      </c>
      <c r="F426" s="8" t="s">
        <v>5</v>
      </c>
      <c r="G426" s="69">
        <v>458</v>
      </c>
    </row>
    <row r="427" spans="2:7" ht="13.5" customHeight="1">
      <c r="B427" s="68" t="s">
        <v>6</v>
      </c>
      <c r="C427" s="8" t="s">
        <v>359</v>
      </c>
      <c r="D427" s="10" t="s">
        <v>348</v>
      </c>
      <c r="E427" s="10" t="s">
        <v>1033</v>
      </c>
      <c r="F427" s="8" t="s">
        <v>395</v>
      </c>
      <c r="G427" s="69">
        <v>3800.78</v>
      </c>
    </row>
    <row r="428" spans="2:7" ht="13.5" customHeight="1">
      <c r="B428" s="68" t="s">
        <v>7</v>
      </c>
      <c r="C428" s="8" t="s">
        <v>8</v>
      </c>
      <c r="D428" s="10" t="s">
        <v>348</v>
      </c>
      <c r="E428" s="28" t="s">
        <v>363</v>
      </c>
      <c r="F428" s="8" t="s">
        <v>9</v>
      </c>
      <c r="G428" s="69">
        <v>799</v>
      </c>
    </row>
    <row r="429" spans="2:7" ht="13.5" customHeight="1" thickBot="1">
      <c r="B429" s="87" t="s">
        <v>329</v>
      </c>
      <c r="C429" s="14" t="s">
        <v>10</v>
      </c>
      <c r="D429" s="35" t="s">
        <v>348</v>
      </c>
      <c r="E429" s="38" t="s">
        <v>421</v>
      </c>
      <c r="F429" s="14" t="s">
        <v>11</v>
      </c>
      <c r="G429" s="88">
        <v>1800</v>
      </c>
    </row>
    <row r="430" spans="2:7" ht="12.75" customHeight="1">
      <c r="B430" s="135" t="s">
        <v>1253</v>
      </c>
      <c r="C430" s="135"/>
      <c r="D430" s="135"/>
      <c r="E430" s="135"/>
      <c r="F430" s="135"/>
      <c r="G430" s="135"/>
    </row>
    <row r="431" spans="2:7" ht="12.75" customHeight="1">
      <c r="B431" s="134" t="s">
        <v>12</v>
      </c>
      <c r="C431" s="134"/>
      <c r="D431" s="134"/>
      <c r="E431" s="134"/>
      <c r="F431" s="134"/>
      <c r="G431" s="134"/>
    </row>
    <row r="432" spans="2:7" ht="18.75" customHeight="1">
      <c r="B432" s="134" t="s">
        <v>289</v>
      </c>
      <c r="C432" s="134"/>
      <c r="D432" s="134"/>
      <c r="E432" s="134"/>
      <c r="F432" s="134"/>
      <c r="G432" s="134"/>
    </row>
    <row r="433" spans="2:7" ht="19.5" customHeight="1" thickBot="1">
      <c r="B433" s="133" t="s">
        <v>13</v>
      </c>
      <c r="C433" s="133"/>
      <c r="D433" s="133"/>
      <c r="E433" s="133"/>
      <c r="F433" s="133"/>
      <c r="G433" s="133"/>
    </row>
    <row r="434" spans="2:7" ht="13.5" customHeight="1">
      <c r="B434" s="66" t="s">
        <v>724</v>
      </c>
      <c r="C434" s="7" t="s">
        <v>359</v>
      </c>
      <c r="D434" s="91" t="s">
        <v>19</v>
      </c>
      <c r="E434" s="25" t="s">
        <v>725</v>
      </c>
      <c r="F434" s="7" t="s">
        <v>726</v>
      </c>
      <c r="G434" s="67">
        <v>10212.9</v>
      </c>
    </row>
    <row r="435" spans="2:8" ht="13.5" customHeight="1">
      <c r="B435" s="68" t="s">
        <v>729</v>
      </c>
      <c r="C435" s="8" t="s">
        <v>533</v>
      </c>
      <c r="D435" s="9" t="s">
        <v>20</v>
      </c>
      <c r="E435" s="10" t="s">
        <v>378</v>
      </c>
      <c r="F435" s="8" t="s">
        <v>395</v>
      </c>
      <c r="G435" s="69">
        <v>25000</v>
      </c>
      <c r="H435" s="5"/>
    </row>
    <row r="436" spans="1:7" s="20" customFormat="1" ht="13.5" customHeight="1">
      <c r="A436" s="23"/>
      <c r="B436" s="68" t="s">
        <v>280</v>
      </c>
      <c r="C436" s="8" t="s">
        <v>683</v>
      </c>
      <c r="D436" s="10" t="s">
        <v>494</v>
      </c>
      <c r="E436" s="10" t="s">
        <v>17</v>
      </c>
      <c r="F436" s="8" t="s">
        <v>18</v>
      </c>
      <c r="G436" s="69">
        <v>2600</v>
      </c>
    </row>
    <row r="437" spans="2:7" ht="13.5" customHeight="1">
      <c r="B437" s="68" t="s">
        <v>14</v>
      </c>
      <c r="C437" s="8" t="s">
        <v>683</v>
      </c>
      <c r="D437" s="10" t="s">
        <v>348</v>
      </c>
      <c r="E437" s="10" t="s">
        <v>15</v>
      </c>
      <c r="F437" s="8" t="s">
        <v>16</v>
      </c>
      <c r="G437" s="69">
        <v>449.6</v>
      </c>
    </row>
    <row r="438" spans="2:7" ht="13.5" customHeight="1">
      <c r="B438" s="68" t="s">
        <v>1254</v>
      </c>
      <c r="C438" s="8" t="s">
        <v>341</v>
      </c>
      <c r="D438" s="10" t="s">
        <v>1255</v>
      </c>
      <c r="E438" s="10">
        <v>0.06</v>
      </c>
      <c r="F438" s="8" t="s">
        <v>1256</v>
      </c>
      <c r="G438" s="69">
        <f>351.8038*36</f>
        <v>12664.936800000001</v>
      </c>
    </row>
    <row r="439" spans="2:7" ht="13.5" customHeight="1">
      <c r="B439" s="70" t="s">
        <v>21</v>
      </c>
      <c r="C439" s="8" t="s">
        <v>369</v>
      </c>
      <c r="D439" s="10" t="s">
        <v>342</v>
      </c>
      <c r="E439" s="26" t="s">
        <v>22</v>
      </c>
      <c r="F439" s="8" t="s">
        <v>633</v>
      </c>
      <c r="G439" s="69">
        <v>1800</v>
      </c>
    </row>
    <row r="440" spans="2:7" ht="13.5" customHeight="1">
      <c r="B440" s="68" t="s">
        <v>282</v>
      </c>
      <c r="C440" s="8" t="s">
        <v>777</v>
      </c>
      <c r="D440" s="10" t="s">
        <v>366</v>
      </c>
      <c r="E440" s="10" t="s">
        <v>761</v>
      </c>
      <c r="F440" s="8" t="s">
        <v>1257</v>
      </c>
      <c r="G440" s="69">
        <v>280</v>
      </c>
    </row>
    <row r="441" spans="2:7" ht="13.5" customHeight="1">
      <c r="B441" s="68" t="s">
        <v>283</v>
      </c>
      <c r="C441" s="8" t="s">
        <v>777</v>
      </c>
      <c r="D441" s="10" t="s">
        <v>366</v>
      </c>
      <c r="E441" s="10" t="s">
        <v>583</v>
      </c>
      <c r="F441" s="8" t="s">
        <v>890</v>
      </c>
      <c r="G441" s="69">
        <v>329</v>
      </c>
    </row>
    <row r="442" spans="2:7" ht="13.5" customHeight="1">
      <c r="B442" s="68" t="s">
        <v>24</v>
      </c>
      <c r="C442" s="8" t="s">
        <v>683</v>
      </c>
      <c r="D442" s="10" t="s">
        <v>342</v>
      </c>
      <c r="E442" s="10" t="s">
        <v>25</v>
      </c>
      <c r="F442" s="8" t="s">
        <v>1258</v>
      </c>
      <c r="G442" s="69">
        <v>230</v>
      </c>
    </row>
    <row r="443" spans="2:7" ht="13.5" customHeight="1">
      <c r="B443" s="68" t="s">
        <v>1259</v>
      </c>
      <c r="C443" s="8" t="s">
        <v>365</v>
      </c>
      <c r="D443" s="10" t="s">
        <v>348</v>
      </c>
      <c r="E443" s="10" t="s">
        <v>421</v>
      </c>
      <c r="F443" s="8" t="s">
        <v>23</v>
      </c>
      <c r="G443" s="69">
        <f>50*36</f>
        <v>1800</v>
      </c>
    </row>
    <row r="444" spans="2:9" s="20" customFormat="1" ht="13.5" customHeight="1">
      <c r="B444" s="68" t="s">
        <v>286</v>
      </c>
      <c r="C444" s="8" t="s">
        <v>749</v>
      </c>
      <c r="D444" s="10" t="s">
        <v>494</v>
      </c>
      <c r="E444" s="10" t="s">
        <v>866</v>
      </c>
      <c r="F444" s="8" t="s">
        <v>281</v>
      </c>
      <c r="G444" s="69">
        <f>102.5*36</f>
        <v>3690</v>
      </c>
      <c r="I444" s="21"/>
    </row>
    <row r="445" spans="2:7" ht="13.5" customHeight="1">
      <c r="B445" s="68" t="s">
        <v>287</v>
      </c>
      <c r="C445" s="8" t="s">
        <v>359</v>
      </c>
      <c r="D445" s="10" t="s">
        <v>441</v>
      </c>
      <c r="E445" s="10" t="s">
        <v>27</v>
      </c>
      <c r="F445" s="8" t="s">
        <v>28</v>
      </c>
      <c r="G445" s="69">
        <v>4192.54</v>
      </c>
    </row>
    <row r="446" spans="2:7" ht="13.5" thickBot="1">
      <c r="B446" s="87" t="s">
        <v>288</v>
      </c>
      <c r="C446" s="14" t="s">
        <v>359</v>
      </c>
      <c r="D446" s="35" t="s">
        <v>459</v>
      </c>
      <c r="E446" s="104" t="s">
        <v>29</v>
      </c>
      <c r="F446" s="14" t="s">
        <v>30</v>
      </c>
      <c r="G446" s="88">
        <f>34.5642*36</f>
        <v>1244.3112</v>
      </c>
    </row>
  </sheetData>
  <sheetProtection password="D0AE" sheet="1" formatRows="0" insertColumns="0" insertRows="0" insertHyperlinks="0" deleteColumns="0" deleteRows="0" selectLockedCells="1" sort="0" autoFilter="0" pivotTables="0" selectUnlockedCells="1"/>
  <autoFilter ref="B14:G432"/>
  <mergeCells count="24">
    <mergeCell ref="B433:G433"/>
    <mergeCell ref="B155:G155"/>
    <mergeCell ref="B432:G432"/>
    <mergeCell ref="B431:G431"/>
    <mergeCell ref="B430:G430"/>
    <mergeCell ref="B339:G339"/>
    <mergeCell ref="B348:G348"/>
    <mergeCell ref="B353:G353"/>
    <mergeCell ref="G11:G12"/>
    <mergeCell ref="B182:G182"/>
    <mergeCell ref="B250:G250"/>
    <mergeCell ref="B269:G269"/>
    <mergeCell ref="B317:G317"/>
    <mergeCell ref="B328:G328"/>
    <mergeCell ref="B1:G10"/>
    <mergeCell ref="B13:G13"/>
    <mergeCell ref="B162:G162"/>
    <mergeCell ref="B140:G140"/>
    <mergeCell ref="B151:G151"/>
    <mergeCell ref="B11:B12"/>
    <mergeCell ref="C11:C12"/>
    <mergeCell ref="D11:D12"/>
    <mergeCell ref="E11:E12"/>
    <mergeCell ref="F11:F12"/>
  </mergeCells>
  <printOptions/>
  <pageMargins left="0.39375" right="0.19652777777777777" top="0.2361111111111111" bottom="0.11805555555555555" header="0.5118055555555555" footer="0.5118055555555555"/>
  <pageSetup horizontalDpi="300" verticalDpi="300" orientation="portrait" paperSize="9" scale="70" r:id="rId2"/>
  <rowBreaks count="2" manualBreakCount="2">
    <brk id="182" max="255" man="1"/>
    <brk id="3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zoomScaleSheetLayoutView="95" zoomScalePageLayoutView="0" workbookViewId="0" topLeftCell="A1">
      <pane ySplit="12" topLeftCell="A13" activePane="bottomLeft" state="frozen"/>
      <selection pane="topLeft" activeCell="A1" sqref="A1"/>
      <selection pane="bottomLeft" activeCell="G97" sqref="A3:G97"/>
    </sheetView>
  </sheetViews>
  <sheetFormatPr defaultColWidth="9.00390625" defaultRowHeight="12.75" customHeight="1"/>
  <cols>
    <col min="1" max="1" width="0.74609375" style="11" customWidth="1"/>
    <col min="2" max="2" width="36.625" style="11" customWidth="1"/>
    <col min="3" max="3" width="15.125" style="11" customWidth="1"/>
    <col min="4" max="4" width="13.25390625" style="11" customWidth="1"/>
    <col min="5" max="5" width="13.625" style="11" customWidth="1"/>
    <col min="6" max="6" width="54.125" style="11" customWidth="1"/>
    <col min="7" max="7" width="12.625" style="18" customWidth="1"/>
    <col min="8" max="8" width="9.00390625" style="11" customWidth="1"/>
    <col min="9" max="9" width="5.125" style="12" customWidth="1"/>
    <col min="10" max="16384" width="9.125" style="11" customWidth="1"/>
  </cols>
  <sheetData>
    <row r="1" spans="1:9" s="2" customFormat="1" ht="15.75" customHeight="1" hidden="1">
      <c r="A1" s="1"/>
      <c r="B1" s="51"/>
      <c r="C1" s="5"/>
      <c r="D1" s="5"/>
      <c r="E1" s="5"/>
      <c r="F1" s="5"/>
      <c r="G1" s="52"/>
      <c r="I1" s="19"/>
    </row>
    <row r="2" spans="1:9" s="2" customFormat="1" ht="12.75" customHeight="1" hidden="1">
      <c r="A2" s="1"/>
      <c r="B2" s="53"/>
      <c r="C2" s="5"/>
      <c r="D2" s="5"/>
      <c r="E2" s="5"/>
      <c r="F2" s="5"/>
      <c r="G2" s="52"/>
      <c r="I2" s="19"/>
    </row>
    <row r="3" spans="1:9" s="2" customFormat="1" ht="12.75" customHeight="1">
      <c r="A3" s="1"/>
      <c r="B3" s="142" t="s">
        <v>1271</v>
      </c>
      <c r="C3" s="119"/>
      <c r="D3" s="119"/>
      <c r="E3" s="119"/>
      <c r="F3" s="119"/>
      <c r="G3" s="120"/>
      <c r="I3" s="19"/>
    </row>
    <row r="4" spans="1:9" s="2" customFormat="1" ht="12.75" customHeight="1">
      <c r="A4" s="1"/>
      <c r="B4" s="121"/>
      <c r="C4" s="119"/>
      <c r="D4" s="119"/>
      <c r="E4" s="119"/>
      <c r="F4" s="119"/>
      <c r="G4" s="120"/>
      <c r="I4" s="19"/>
    </row>
    <row r="5" spans="1:9" s="2" customFormat="1" ht="12.75" customHeight="1">
      <c r="A5" s="1"/>
      <c r="B5" s="121"/>
      <c r="C5" s="119"/>
      <c r="D5" s="119"/>
      <c r="E5" s="119"/>
      <c r="F5" s="119"/>
      <c r="G5" s="120"/>
      <c r="I5" s="19"/>
    </row>
    <row r="6" spans="1:9" s="2" customFormat="1" ht="12.75" customHeight="1">
      <c r="A6" s="1"/>
      <c r="B6" s="121"/>
      <c r="C6" s="119"/>
      <c r="D6" s="119"/>
      <c r="E6" s="119"/>
      <c r="F6" s="119"/>
      <c r="G6" s="120"/>
      <c r="I6" s="19"/>
    </row>
    <row r="7" spans="1:9" s="2" customFormat="1" ht="12.75" customHeight="1">
      <c r="A7" s="1"/>
      <c r="B7" s="121"/>
      <c r="C7" s="119"/>
      <c r="D7" s="119"/>
      <c r="E7" s="119"/>
      <c r="F7" s="119"/>
      <c r="G7" s="120"/>
      <c r="I7" s="19"/>
    </row>
    <row r="8" spans="1:9" s="2" customFormat="1" ht="12.75" customHeight="1">
      <c r="A8" s="1"/>
      <c r="B8" s="121"/>
      <c r="C8" s="119"/>
      <c r="D8" s="119"/>
      <c r="E8" s="119"/>
      <c r="F8" s="119"/>
      <c r="G8" s="120"/>
      <c r="I8" s="19"/>
    </row>
    <row r="9" spans="1:9" s="2" customFormat="1" ht="12.75" customHeight="1">
      <c r="A9" s="1"/>
      <c r="B9" s="121"/>
      <c r="C9" s="119"/>
      <c r="D9" s="119"/>
      <c r="E9" s="119"/>
      <c r="F9" s="119"/>
      <c r="G9" s="120"/>
      <c r="I9" s="19"/>
    </row>
    <row r="10" spans="1:9" s="2" customFormat="1" ht="12.75" customHeight="1">
      <c r="A10" s="1"/>
      <c r="B10" s="121"/>
      <c r="C10" s="119"/>
      <c r="D10" s="119"/>
      <c r="E10" s="119"/>
      <c r="F10" s="119"/>
      <c r="G10" s="120"/>
      <c r="I10" s="19"/>
    </row>
    <row r="11" spans="1:9" s="2" customFormat="1" ht="12.75" customHeight="1">
      <c r="A11" s="1"/>
      <c r="B11" s="121"/>
      <c r="C11" s="119"/>
      <c r="D11" s="119"/>
      <c r="E11" s="119"/>
      <c r="F11" s="119"/>
      <c r="G11" s="120"/>
      <c r="I11" s="19"/>
    </row>
    <row r="12" spans="1:9" s="4" customFormat="1" ht="11.25" customHeight="1" thickBot="1">
      <c r="A12" s="3"/>
      <c r="B12" s="122"/>
      <c r="C12" s="123"/>
      <c r="D12" s="123"/>
      <c r="E12" s="123"/>
      <c r="F12" s="123"/>
      <c r="G12" s="124"/>
      <c r="I12" s="19"/>
    </row>
    <row r="13" spans="2:9" s="20" customFormat="1" ht="13.5" customHeight="1" thickBot="1">
      <c r="B13" s="138" t="s">
        <v>334</v>
      </c>
      <c r="C13" s="139" t="s">
        <v>290</v>
      </c>
      <c r="D13" s="140" t="s">
        <v>31</v>
      </c>
      <c r="E13" s="140" t="s">
        <v>1260</v>
      </c>
      <c r="F13" s="140" t="s">
        <v>337</v>
      </c>
      <c r="G13" s="141" t="s">
        <v>338</v>
      </c>
      <c r="H13" s="54"/>
      <c r="I13" s="21"/>
    </row>
    <row r="14" spans="2:9" s="20" customFormat="1" ht="13.5" customHeight="1" thickBot="1">
      <c r="B14" s="138"/>
      <c r="C14" s="139"/>
      <c r="D14" s="140"/>
      <c r="E14" s="140"/>
      <c r="F14" s="140"/>
      <c r="G14" s="141"/>
      <c r="H14" s="54"/>
      <c r="I14" s="21"/>
    </row>
    <row r="15" spans="2:9" s="20" customFormat="1" ht="13.5" customHeight="1" thickBot="1">
      <c r="B15" s="132" t="s">
        <v>339</v>
      </c>
      <c r="C15" s="132"/>
      <c r="D15" s="132"/>
      <c r="E15" s="132"/>
      <c r="F15" s="132"/>
      <c r="G15" s="132"/>
      <c r="H15" s="54"/>
      <c r="I15" s="21"/>
    </row>
    <row r="16" spans="2:9" s="20" customFormat="1" ht="13.5" customHeight="1">
      <c r="B16" s="66" t="s">
        <v>291</v>
      </c>
      <c r="C16" s="105" t="s">
        <v>32</v>
      </c>
      <c r="D16" s="25" t="s">
        <v>348</v>
      </c>
      <c r="E16" s="25" t="s">
        <v>343</v>
      </c>
      <c r="F16" s="7" t="s">
        <v>232</v>
      </c>
      <c r="G16" s="106">
        <f>9*36</f>
        <v>324</v>
      </c>
      <c r="H16" s="54"/>
      <c r="I16" s="21"/>
    </row>
    <row r="17" spans="2:9" s="20" customFormat="1" ht="13.5" customHeight="1">
      <c r="B17" s="70" t="s">
        <v>292</v>
      </c>
      <c r="C17" s="22" t="s">
        <v>33</v>
      </c>
      <c r="D17" s="10" t="s">
        <v>473</v>
      </c>
      <c r="E17" s="10" t="s">
        <v>418</v>
      </c>
      <c r="F17" s="8" t="s">
        <v>34</v>
      </c>
      <c r="G17" s="107">
        <v>1100</v>
      </c>
      <c r="I17" s="21"/>
    </row>
    <row r="18" spans="2:9" s="20" customFormat="1" ht="13.5" customHeight="1">
      <c r="B18" s="70" t="s">
        <v>35</v>
      </c>
      <c r="C18" s="22" t="s">
        <v>36</v>
      </c>
      <c r="D18" s="10" t="s">
        <v>473</v>
      </c>
      <c r="E18" s="10" t="s">
        <v>474</v>
      </c>
      <c r="F18" s="8" t="s">
        <v>475</v>
      </c>
      <c r="G18" s="107">
        <v>2800</v>
      </c>
      <c r="I18" s="21"/>
    </row>
    <row r="19" spans="2:9" s="20" customFormat="1" ht="13.5" customHeight="1">
      <c r="B19" s="70" t="s">
        <v>293</v>
      </c>
      <c r="C19" s="22" t="s">
        <v>37</v>
      </c>
      <c r="D19" s="10" t="s">
        <v>494</v>
      </c>
      <c r="E19" s="10" t="s">
        <v>389</v>
      </c>
      <c r="F19" s="108" t="s">
        <v>38</v>
      </c>
      <c r="G19" s="107">
        <f>100*36</f>
        <v>3600</v>
      </c>
      <c r="I19" s="21"/>
    </row>
    <row r="20" spans="2:9" s="20" customFormat="1" ht="13.5" customHeight="1">
      <c r="B20" s="68" t="s">
        <v>39</v>
      </c>
      <c r="C20" s="22" t="s">
        <v>40</v>
      </c>
      <c r="D20" s="10" t="s">
        <v>366</v>
      </c>
      <c r="E20" s="26" t="s">
        <v>613</v>
      </c>
      <c r="F20" s="8" t="s">
        <v>614</v>
      </c>
      <c r="G20" s="107">
        <f>10*36</f>
        <v>360</v>
      </c>
      <c r="I20" s="21"/>
    </row>
    <row r="21" spans="2:9" s="20" customFormat="1" ht="13.5" customHeight="1">
      <c r="B21" s="68" t="s">
        <v>41</v>
      </c>
      <c r="C21" s="22" t="s">
        <v>42</v>
      </c>
      <c r="D21" s="10" t="s">
        <v>348</v>
      </c>
      <c r="E21" s="26" t="s">
        <v>645</v>
      </c>
      <c r="F21" s="8" t="s">
        <v>374</v>
      </c>
      <c r="G21" s="107">
        <f>19.15*36</f>
        <v>689.4</v>
      </c>
      <c r="I21" s="21"/>
    </row>
    <row r="22" spans="2:9" s="20" customFormat="1" ht="13.5" customHeight="1">
      <c r="B22" s="68" t="s">
        <v>305</v>
      </c>
      <c r="C22" s="22" t="s">
        <v>43</v>
      </c>
      <c r="D22" s="10" t="s">
        <v>348</v>
      </c>
      <c r="E22" s="10" t="s">
        <v>546</v>
      </c>
      <c r="F22" s="8" t="s">
        <v>544</v>
      </c>
      <c r="G22" s="107">
        <f>24.9*36</f>
        <v>896.4</v>
      </c>
      <c r="I22" s="21"/>
    </row>
    <row r="23" spans="2:9" s="20" customFormat="1" ht="13.5" customHeight="1">
      <c r="B23" s="68" t="s">
        <v>44</v>
      </c>
      <c r="C23" s="22" t="s">
        <v>45</v>
      </c>
      <c r="D23" s="10" t="s">
        <v>348</v>
      </c>
      <c r="E23" s="26" t="s">
        <v>389</v>
      </c>
      <c r="F23" s="8" t="s">
        <v>390</v>
      </c>
      <c r="G23" s="107">
        <f>27.7*36</f>
        <v>997.1999999999999</v>
      </c>
      <c r="I23" s="21"/>
    </row>
    <row r="24" spans="2:9" s="20" customFormat="1" ht="13.5" customHeight="1">
      <c r="B24" s="68" t="s">
        <v>46</v>
      </c>
      <c r="C24" s="22" t="s">
        <v>47</v>
      </c>
      <c r="D24" s="10" t="s">
        <v>348</v>
      </c>
      <c r="E24" s="26" t="s">
        <v>389</v>
      </c>
      <c r="F24" s="8" t="s">
        <v>384</v>
      </c>
      <c r="G24" s="107">
        <f>22.9*36</f>
        <v>824.4</v>
      </c>
      <c r="I24" s="21"/>
    </row>
    <row r="25" spans="2:9" s="20" customFormat="1" ht="13.5" customHeight="1">
      <c r="B25" s="68" t="s">
        <v>48</v>
      </c>
      <c r="C25" s="22" t="s">
        <v>49</v>
      </c>
      <c r="D25" s="10" t="s">
        <v>348</v>
      </c>
      <c r="E25" s="10" t="s">
        <v>50</v>
      </c>
      <c r="F25" s="8" t="s">
        <v>295</v>
      </c>
      <c r="G25" s="107">
        <f>55.7*36</f>
        <v>2005.2</v>
      </c>
      <c r="I25" s="21"/>
    </row>
    <row r="26" spans="2:9" s="20" customFormat="1" ht="13.5" customHeight="1">
      <c r="B26" s="68" t="s">
        <v>294</v>
      </c>
      <c r="C26" s="22" t="s">
        <v>51</v>
      </c>
      <c r="D26" s="10" t="s">
        <v>348</v>
      </c>
      <c r="E26" s="10" t="s">
        <v>414</v>
      </c>
      <c r="F26" s="8" t="s">
        <v>415</v>
      </c>
      <c r="G26" s="107">
        <f>14.8*36</f>
        <v>532.8000000000001</v>
      </c>
      <c r="I26" s="21"/>
    </row>
    <row r="27" spans="2:9" s="20" customFormat="1" ht="13.5" customHeight="1">
      <c r="B27" s="68" t="s">
        <v>52</v>
      </c>
      <c r="C27" s="22" t="s">
        <v>53</v>
      </c>
      <c r="D27" s="10" t="s">
        <v>366</v>
      </c>
      <c r="E27" s="10" t="s">
        <v>343</v>
      </c>
      <c r="F27" s="8" t="s">
        <v>445</v>
      </c>
      <c r="G27" s="107">
        <f>13.7*36</f>
        <v>493.2</v>
      </c>
      <c r="I27" s="21"/>
    </row>
    <row r="28" spans="2:9" s="20" customFormat="1" ht="13.5" customHeight="1">
      <c r="B28" s="68" t="s">
        <v>54</v>
      </c>
      <c r="C28" s="22" t="s">
        <v>1261</v>
      </c>
      <c r="D28" s="10" t="s">
        <v>348</v>
      </c>
      <c r="E28" s="10" t="s">
        <v>380</v>
      </c>
      <c r="F28" s="8" t="s">
        <v>381</v>
      </c>
      <c r="G28" s="107">
        <f>23.5*36</f>
        <v>846</v>
      </c>
      <c r="I28" s="21"/>
    </row>
    <row r="29" spans="2:9" s="20" customFormat="1" ht="13.5" customHeight="1">
      <c r="B29" s="68" t="s">
        <v>55</v>
      </c>
      <c r="C29" s="22" t="s">
        <v>56</v>
      </c>
      <c r="D29" s="10" t="s">
        <v>348</v>
      </c>
      <c r="E29" s="10" t="s">
        <v>600</v>
      </c>
      <c r="F29" s="8" t="s">
        <v>57</v>
      </c>
      <c r="G29" s="107">
        <f>39.9*36</f>
        <v>1436.3999999999999</v>
      </c>
      <c r="H29" s="54"/>
      <c r="I29" s="21"/>
    </row>
    <row r="30" spans="2:9" s="20" customFormat="1" ht="13.5" customHeight="1">
      <c r="B30" s="68" t="s">
        <v>58</v>
      </c>
      <c r="C30" s="22" t="s">
        <v>59</v>
      </c>
      <c r="D30" s="10" t="s">
        <v>348</v>
      </c>
      <c r="E30" s="10" t="s">
        <v>60</v>
      </c>
      <c r="F30" s="8" t="s">
        <v>443</v>
      </c>
      <c r="G30" s="107">
        <f>24.5*36</f>
        <v>882</v>
      </c>
      <c r="I30" s="21"/>
    </row>
    <row r="31" spans="2:9" s="20" customFormat="1" ht="13.5" customHeight="1">
      <c r="B31" s="68" t="s">
        <v>61</v>
      </c>
      <c r="C31" s="22" t="s">
        <v>62</v>
      </c>
      <c r="D31" s="10" t="s">
        <v>348</v>
      </c>
      <c r="E31" s="10" t="s">
        <v>884</v>
      </c>
      <c r="F31" s="8" t="s">
        <v>63</v>
      </c>
      <c r="G31" s="107">
        <f>24.8*36</f>
        <v>892.8000000000001</v>
      </c>
      <c r="I31" s="21"/>
    </row>
    <row r="32" spans="2:9" s="20" customFormat="1" ht="13.5" customHeight="1">
      <c r="B32" s="68" t="s">
        <v>64</v>
      </c>
      <c r="C32" s="22" t="s">
        <v>65</v>
      </c>
      <c r="D32" s="10" t="s">
        <v>348</v>
      </c>
      <c r="E32" s="10" t="s">
        <v>418</v>
      </c>
      <c r="F32" s="8" t="s">
        <v>66</v>
      </c>
      <c r="G32" s="107">
        <f>32.5*36</f>
        <v>1170</v>
      </c>
      <c r="I32" s="21"/>
    </row>
    <row r="33" spans="2:9" s="20" customFormat="1" ht="13.5" customHeight="1">
      <c r="B33" s="68" t="s">
        <v>1262</v>
      </c>
      <c r="C33" s="22" t="s">
        <v>1263</v>
      </c>
      <c r="D33" s="10" t="s">
        <v>348</v>
      </c>
      <c r="E33" s="10" t="s">
        <v>1264</v>
      </c>
      <c r="F33" s="8" t="s">
        <v>542</v>
      </c>
      <c r="G33" s="107">
        <f>49.6*36</f>
        <v>1785.6000000000001</v>
      </c>
      <c r="I33" s="21"/>
    </row>
    <row r="34" spans="2:9" s="20" customFormat="1" ht="13.5" customHeight="1">
      <c r="B34" s="68" t="s">
        <v>67</v>
      </c>
      <c r="C34" s="22" t="s">
        <v>68</v>
      </c>
      <c r="D34" s="10" t="s">
        <v>348</v>
      </c>
      <c r="E34" s="10" t="s">
        <v>595</v>
      </c>
      <c r="F34" s="8" t="s">
        <v>357</v>
      </c>
      <c r="G34" s="107">
        <f>23.2*36</f>
        <v>835.1999999999999</v>
      </c>
      <c r="I34" s="21"/>
    </row>
    <row r="35" spans="2:9" s="20" customFormat="1" ht="13.5" customHeight="1">
      <c r="B35" s="68" t="s">
        <v>69</v>
      </c>
      <c r="C35" s="22" t="s">
        <v>70</v>
      </c>
      <c r="D35" s="10" t="s">
        <v>427</v>
      </c>
      <c r="E35" s="10">
        <v>0.03</v>
      </c>
      <c r="F35" s="8" t="s">
        <v>405</v>
      </c>
      <c r="G35" s="107">
        <f>574*36</f>
        <v>20664</v>
      </c>
      <c r="I35" s="21"/>
    </row>
    <row r="36" spans="2:9" s="20" customFormat="1" ht="13.5" customHeight="1">
      <c r="B36" s="68" t="s">
        <v>298</v>
      </c>
      <c r="C36" s="22" t="s">
        <v>71</v>
      </c>
      <c r="D36" s="10" t="s">
        <v>494</v>
      </c>
      <c r="E36" s="10" t="s">
        <v>60</v>
      </c>
      <c r="F36" s="8" t="s">
        <v>304</v>
      </c>
      <c r="G36" s="107">
        <f>127.5*36</f>
        <v>4590</v>
      </c>
      <c r="I36" s="21"/>
    </row>
    <row r="37" spans="2:9" s="20" customFormat="1" ht="13.5" customHeight="1">
      <c r="B37" s="68" t="s">
        <v>297</v>
      </c>
      <c r="C37" s="22" t="s">
        <v>72</v>
      </c>
      <c r="D37" s="10" t="s">
        <v>494</v>
      </c>
      <c r="E37" s="10" t="s">
        <v>73</v>
      </c>
      <c r="F37" s="8" t="s">
        <v>456</v>
      </c>
      <c r="G37" s="107">
        <f>50.8*36</f>
        <v>1828.8</v>
      </c>
      <c r="I37" s="21"/>
    </row>
    <row r="38" spans="2:9" s="20" customFormat="1" ht="13.5" customHeight="1">
      <c r="B38" s="68" t="s">
        <v>332</v>
      </c>
      <c r="C38" s="22" t="s">
        <v>74</v>
      </c>
      <c r="D38" s="10" t="s">
        <v>366</v>
      </c>
      <c r="E38" s="10" t="s">
        <v>75</v>
      </c>
      <c r="F38" s="8" t="s">
        <v>76</v>
      </c>
      <c r="G38" s="107">
        <f>9.5*36</f>
        <v>342</v>
      </c>
      <c r="H38" s="23"/>
      <c r="I38" s="55"/>
    </row>
    <row r="39" spans="2:9" s="20" customFormat="1" ht="13.5" customHeight="1">
      <c r="B39" s="68" t="s">
        <v>1265</v>
      </c>
      <c r="C39" s="22" t="s">
        <v>77</v>
      </c>
      <c r="D39" s="10" t="s">
        <v>377</v>
      </c>
      <c r="E39" s="10" t="s">
        <v>78</v>
      </c>
      <c r="F39" s="8" t="s">
        <v>429</v>
      </c>
      <c r="G39" s="107">
        <f>188.4*36</f>
        <v>6782.400000000001</v>
      </c>
      <c r="H39" s="23"/>
      <c r="I39" s="55"/>
    </row>
    <row r="40" spans="2:9" s="20" customFormat="1" ht="13.5" customHeight="1">
      <c r="B40" s="68" t="s">
        <v>296</v>
      </c>
      <c r="C40" s="22" t="s">
        <v>79</v>
      </c>
      <c r="D40" s="10" t="s">
        <v>490</v>
      </c>
      <c r="E40" s="10" t="s">
        <v>421</v>
      </c>
      <c r="F40" s="8" t="s">
        <v>80</v>
      </c>
      <c r="G40" s="107">
        <f>40.9*36</f>
        <v>1472.3999999999999</v>
      </c>
      <c r="I40" s="21"/>
    </row>
    <row r="41" spans="2:9" s="20" customFormat="1" ht="13.5" customHeight="1">
      <c r="B41" s="68" t="s">
        <v>331</v>
      </c>
      <c r="C41" s="22" t="s">
        <v>81</v>
      </c>
      <c r="D41" s="10" t="s">
        <v>348</v>
      </c>
      <c r="E41" s="10" t="s">
        <v>386</v>
      </c>
      <c r="F41" s="8" t="s">
        <v>479</v>
      </c>
      <c r="G41" s="107">
        <f>31.9*36</f>
        <v>1148.3999999999999</v>
      </c>
      <c r="I41" s="21"/>
    </row>
    <row r="42" spans="2:9" s="20" customFormat="1" ht="13.5" customHeight="1">
      <c r="B42" s="68" t="s">
        <v>82</v>
      </c>
      <c r="C42" s="22" t="s">
        <v>83</v>
      </c>
      <c r="D42" s="10" t="s">
        <v>518</v>
      </c>
      <c r="E42" s="10" t="s">
        <v>519</v>
      </c>
      <c r="F42" s="8" t="s">
        <v>520</v>
      </c>
      <c r="G42" s="107">
        <f>620*36</f>
        <v>22320</v>
      </c>
      <c r="I42" s="21"/>
    </row>
    <row r="43" spans="2:9" s="20" customFormat="1" ht="13.5" customHeight="1">
      <c r="B43" s="68" t="s">
        <v>84</v>
      </c>
      <c r="C43" s="22" t="s">
        <v>81</v>
      </c>
      <c r="D43" s="10" t="s">
        <v>427</v>
      </c>
      <c r="E43" s="10" t="s">
        <v>553</v>
      </c>
      <c r="F43" s="8" t="s">
        <v>85</v>
      </c>
      <c r="G43" s="107">
        <f>416*36</f>
        <v>14976</v>
      </c>
      <c r="I43" s="21"/>
    </row>
    <row r="44" spans="2:9" s="20" customFormat="1" ht="13.5" customHeight="1">
      <c r="B44" s="68" t="s">
        <v>86</v>
      </c>
      <c r="C44" s="22" t="s">
        <v>87</v>
      </c>
      <c r="D44" s="10" t="s">
        <v>348</v>
      </c>
      <c r="E44" s="26" t="s">
        <v>563</v>
      </c>
      <c r="F44" s="8" t="s">
        <v>88</v>
      </c>
      <c r="G44" s="107">
        <f>11.8*36</f>
        <v>424.8</v>
      </c>
      <c r="I44" s="21"/>
    </row>
    <row r="45" spans="2:9" s="20" customFormat="1" ht="13.5" customHeight="1">
      <c r="B45" s="68" t="s">
        <v>299</v>
      </c>
      <c r="C45" s="22" t="s">
        <v>89</v>
      </c>
      <c r="D45" s="10" t="s">
        <v>348</v>
      </c>
      <c r="E45" s="26" t="s">
        <v>409</v>
      </c>
      <c r="F45" s="8" t="s">
        <v>410</v>
      </c>
      <c r="G45" s="107">
        <f>106.5*36</f>
        <v>3834</v>
      </c>
      <c r="I45" s="21"/>
    </row>
    <row r="46" spans="2:9" s="20" customFormat="1" ht="13.5" customHeight="1">
      <c r="B46" s="68" t="s">
        <v>333</v>
      </c>
      <c r="C46" s="22" t="s">
        <v>90</v>
      </c>
      <c r="D46" s="10" t="s">
        <v>427</v>
      </c>
      <c r="E46" s="10" t="s">
        <v>572</v>
      </c>
      <c r="F46" s="8" t="s">
        <v>91</v>
      </c>
      <c r="G46" s="107">
        <f>527*36</f>
        <v>18972</v>
      </c>
      <c r="I46" s="21"/>
    </row>
    <row r="47" spans="2:9" s="20" customFormat="1" ht="13.5" customHeight="1">
      <c r="B47" s="68" t="s">
        <v>92</v>
      </c>
      <c r="C47" s="22" t="s">
        <v>93</v>
      </c>
      <c r="D47" s="10" t="s">
        <v>348</v>
      </c>
      <c r="E47" s="10" t="s">
        <v>474</v>
      </c>
      <c r="F47" s="8" t="s">
        <v>94</v>
      </c>
      <c r="G47" s="107">
        <f>43*36</f>
        <v>1548</v>
      </c>
      <c r="I47" s="21"/>
    </row>
    <row r="48" spans="2:9" s="20" customFormat="1" ht="13.5" customHeight="1">
      <c r="B48" s="70" t="s">
        <v>1266</v>
      </c>
      <c r="C48" s="22" t="s">
        <v>95</v>
      </c>
      <c r="D48" s="10" t="s">
        <v>427</v>
      </c>
      <c r="E48" s="10" t="s">
        <v>96</v>
      </c>
      <c r="F48" s="8" t="s">
        <v>429</v>
      </c>
      <c r="G48" s="107">
        <f>277.5*36</f>
        <v>9990</v>
      </c>
      <c r="I48" s="21"/>
    </row>
    <row r="49" spans="2:9" s="20" customFormat="1" ht="13.5" customHeight="1">
      <c r="B49" s="68" t="s">
        <v>97</v>
      </c>
      <c r="C49" s="22" t="s">
        <v>98</v>
      </c>
      <c r="D49" s="10" t="s">
        <v>377</v>
      </c>
      <c r="E49" s="10" t="s">
        <v>378</v>
      </c>
      <c r="F49" s="8" t="s">
        <v>351</v>
      </c>
      <c r="G49" s="107">
        <f>1100*36</f>
        <v>39600</v>
      </c>
      <c r="I49" s="21"/>
    </row>
    <row r="50" spans="2:9" s="20" customFormat="1" ht="13.5" customHeight="1">
      <c r="B50" s="68" t="s">
        <v>1267</v>
      </c>
      <c r="C50" s="22" t="s">
        <v>99</v>
      </c>
      <c r="D50" s="10" t="s">
        <v>377</v>
      </c>
      <c r="E50" s="10">
        <v>0.01</v>
      </c>
      <c r="F50" s="8" t="s">
        <v>100</v>
      </c>
      <c r="G50" s="107">
        <f>606*36</f>
        <v>21816</v>
      </c>
      <c r="I50" s="21"/>
    </row>
    <row r="51" spans="2:9" s="20" customFormat="1" ht="18" customHeight="1">
      <c r="B51" s="68" t="s">
        <v>303</v>
      </c>
      <c r="C51" s="22" t="s">
        <v>101</v>
      </c>
      <c r="D51" s="10" t="s">
        <v>377</v>
      </c>
      <c r="E51" s="10" t="s">
        <v>498</v>
      </c>
      <c r="F51" s="8" t="s">
        <v>102</v>
      </c>
      <c r="G51" s="107">
        <v>10300</v>
      </c>
      <c r="I51" s="21"/>
    </row>
    <row r="52" spans="1:7" s="6" customFormat="1" ht="12" customHeight="1">
      <c r="A52" s="5"/>
      <c r="B52" s="68" t="s">
        <v>301</v>
      </c>
      <c r="C52" s="22" t="s">
        <v>103</v>
      </c>
      <c r="D52" s="10" t="s">
        <v>348</v>
      </c>
      <c r="E52" s="10" t="s">
        <v>600</v>
      </c>
      <c r="F52" s="8" t="s">
        <v>361</v>
      </c>
      <c r="G52" s="107">
        <f>16.9*36</f>
        <v>608.4</v>
      </c>
    </row>
    <row r="53" spans="2:9" s="20" customFormat="1" ht="12" customHeight="1">
      <c r="B53" s="68" t="s">
        <v>302</v>
      </c>
      <c r="C53" s="22" t="s">
        <v>104</v>
      </c>
      <c r="D53" s="10" t="s">
        <v>348</v>
      </c>
      <c r="E53" s="10" t="s">
        <v>105</v>
      </c>
      <c r="F53" s="8" t="s">
        <v>106</v>
      </c>
      <c r="G53" s="107">
        <f>24.3*36</f>
        <v>874.8000000000001</v>
      </c>
      <c r="I53" s="21"/>
    </row>
    <row r="54" spans="2:9" s="20" customFormat="1" ht="12" customHeight="1" thickBot="1">
      <c r="B54" s="87" t="s">
        <v>300</v>
      </c>
      <c r="C54" s="109"/>
      <c r="D54" s="35" t="s">
        <v>348</v>
      </c>
      <c r="E54" s="35">
        <v>2</v>
      </c>
      <c r="F54" s="14" t="s">
        <v>405</v>
      </c>
      <c r="G54" s="110">
        <f>23.5*36</f>
        <v>846</v>
      </c>
      <c r="I54" s="21"/>
    </row>
    <row r="55" spans="2:9" s="20" customFormat="1" ht="12" customHeight="1" thickBot="1">
      <c r="B55" s="125" t="s">
        <v>107</v>
      </c>
      <c r="C55" s="125"/>
      <c r="D55" s="125"/>
      <c r="E55" s="125"/>
      <c r="F55" s="125"/>
      <c r="G55" s="125"/>
      <c r="I55" s="21"/>
    </row>
    <row r="56" spans="2:9" s="20" customFormat="1" ht="13.5" customHeight="1">
      <c r="B56" s="66" t="s">
        <v>323</v>
      </c>
      <c r="C56" s="111" t="s">
        <v>108</v>
      </c>
      <c r="D56" s="25" t="s">
        <v>348</v>
      </c>
      <c r="E56" s="25" t="s">
        <v>474</v>
      </c>
      <c r="F56" s="7" t="s">
        <v>109</v>
      </c>
      <c r="G56" s="106">
        <v>641.67</v>
      </c>
      <c r="I56" s="21"/>
    </row>
    <row r="57" spans="2:9" s="20" customFormat="1" ht="12" customHeight="1">
      <c r="B57" s="68" t="s">
        <v>110</v>
      </c>
      <c r="C57" s="22" t="s">
        <v>111</v>
      </c>
      <c r="D57" s="10" t="s">
        <v>348</v>
      </c>
      <c r="E57" s="10" t="s">
        <v>112</v>
      </c>
      <c r="F57" s="8" t="s">
        <v>113</v>
      </c>
      <c r="G57" s="107">
        <f>16.5*36</f>
        <v>594</v>
      </c>
      <c r="I57" s="21"/>
    </row>
    <row r="58" spans="2:9" s="20" customFormat="1" ht="12" customHeight="1">
      <c r="B58" s="68" t="s">
        <v>316</v>
      </c>
      <c r="C58" s="22" t="s">
        <v>114</v>
      </c>
      <c r="D58" s="10" t="s">
        <v>459</v>
      </c>
      <c r="E58" s="28">
        <v>15</v>
      </c>
      <c r="F58" s="8" t="s">
        <v>115</v>
      </c>
      <c r="G58" s="107">
        <f>8.5*36</f>
        <v>306</v>
      </c>
      <c r="I58" s="21"/>
    </row>
    <row r="59" spans="2:9" s="20" customFormat="1" ht="12" customHeight="1">
      <c r="B59" s="68" t="s">
        <v>116</v>
      </c>
      <c r="C59" s="22" t="s">
        <v>117</v>
      </c>
      <c r="D59" s="10" t="s">
        <v>427</v>
      </c>
      <c r="E59" s="10" t="s">
        <v>17</v>
      </c>
      <c r="F59" s="8" t="s">
        <v>118</v>
      </c>
      <c r="G59" s="107">
        <v>3500</v>
      </c>
      <c r="I59" s="21"/>
    </row>
    <row r="60" spans="2:9" s="20" customFormat="1" ht="12" customHeight="1">
      <c r="B60" s="68" t="s">
        <v>1268</v>
      </c>
      <c r="C60" s="22" t="s">
        <v>119</v>
      </c>
      <c r="D60" s="10" t="s">
        <v>473</v>
      </c>
      <c r="E60" s="10" t="s">
        <v>491</v>
      </c>
      <c r="F60" s="112" t="s">
        <v>120</v>
      </c>
      <c r="G60" s="107">
        <f>10.8*36</f>
        <v>388.8</v>
      </c>
      <c r="I60" s="21"/>
    </row>
    <row r="61" spans="2:9" s="20" customFormat="1" ht="12" customHeight="1">
      <c r="B61" s="68" t="s">
        <v>306</v>
      </c>
      <c r="C61" s="22" t="s">
        <v>121</v>
      </c>
      <c r="D61" s="10" t="s">
        <v>348</v>
      </c>
      <c r="E61" s="10" t="s">
        <v>386</v>
      </c>
      <c r="F61" s="8" t="s">
        <v>122</v>
      </c>
      <c r="G61" s="107">
        <v>1166.67</v>
      </c>
      <c r="I61" s="21"/>
    </row>
    <row r="62" spans="2:9" s="20" customFormat="1" ht="13.5" customHeight="1">
      <c r="B62" s="68" t="s">
        <v>307</v>
      </c>
      <c r="C62" s="22" t="s">
        <v>123</v>
      </c>
      <c r="D62" s="10" t="s">
        <v>353</v>
      </c>
      <c r="E62" s="10" t="s">
        <v>124</v>
      </c>
      <c r="F62" s="8" t="s">
        <v>125</v>
      </c>
      <c r="G62" s="107">
        <f>407*36</f>
        <v>14652</v>
      </c>
      <c r="I62" s="21"/>
    </row>
    <row r="63" spans="2:9" s="20" customFormat="1" ht="13.5" customHeight="1">
      <c r="B63" s="68" t="s">
        <v>126</v>
      </c>
      <c r="C63" s="22" t="s">
        <v>127</v>
      </c>
      <c r="D63" s="10" t="s">
        <v>417</v>
      </c>
      <c r="E63" s="10" t="s">
        <v>128</v>
      </c>
      <c r="F63" s="8" t="s">
        <v>129</v>
      </c>
      <c r="G63" s="107">
        <f>67*36</f>
        <v>2412</v>
      </c>
      <c r="I63" s="21"/>
    </row>
    <row r="64" spans="2:9" s="20" customFormat="1" ht="18" customHeight="1">
      <c r="B64" s="68" t="s">
        <v>130</v>
      </c>
      <c r="C64" s="22" t="s">
        <v>131</v>
      </c>
      <c r="D64" s="10" t="s">
        <v>473</v>
      </c>
      <c r="E64" s="10" t="s">
        <v>737</v>
      </c>
      <c r="F64" s="8" t="s">
        <v>132</v>
      </c>
      <c r="G64" s="107">
        <f>20*36</f>
        <v>720</v>
      </c>
      <c r="I64" s="21"/>
    </row>
    <row r="65" spans="2:9" s="20" customFormat="1" ht="13.5" customHeight="1">
      <c r="B65" s="68" t="s">
        <v>318</v>
      </c>
      <c r="C65" s="22" t="s">
        <v>133</v>
      </c>
      <c r="D65" s="10" t="s">
        <v>348</v>
      </c>
      <c r="E65" s="10" t="s">
        <v>555</v>
      </c>
      <c r="F65" s="8" t="s">
        <v>134</v>
      </c>
      <c r="G65" s="107">
        <f>19.7*36</f>
        <v>709.1999999999999</v>
      </c>
      <c r="I65" s="21"/>
    </row>
    <row r="66" spans="2:9" s="20" customFormat="1" ht="13.5" customHeight="1">
      <c r="B66" s="68" t="s">
        <v>319</v>
      </c>
      <c r="C66" s="22" t="s">
        <v>135</v>
      </c>
      <c r="D66" s="10" t="s">
        <v>463</v>
      </c>
      <c r="E66" s="10">
        <v>0.6</v>
      </c>
      <c r="F66" s="8" t="s">
        <v>998</v>
      </c>
      <c r="G66" s="107">
        <f>100*36</f>
        <v>3600</v>
      </c>
      <c r="I66" s="21"/>
    </row>
    <row r="67" spans="2:7" s="20" customFormat="1" ht="13.5" customHeight="1" thickBot="1">
      <c r="B67" s="87" t="s">
        <v>136</v>
      </c>
      <c r="C67" s="109" t="s">
        <v>137</v>
      </c>
      <c r="D67" s="35" t="s">
        <v>473</v>
      </c>
      <c r="E67" s="35" t="s">
        <v>138</v>
      </c>
      <c r="F67" s="14" t="s">
        <v>139</v>
      </c>
      <c r="G67" s="110">
        <f>17*36</f>
        <v>612</v>
      </c>
    </row>
    <row r="68" spans="2:9" s="20" customFormat="1" ht="13.5" customHeight="1" thickBot="1">
      <c r="B68" s="126" t="s">
        <v>987</v>
      </c>
      <c r="C68" s="126"/>
      <c r="D68" s="126"/>
      <c r="E68" s="126"/>
      <c r="F68" s="126"/>
      <c r="G68" s="126"/>
      <c r="I68" s="21"/>
    </row>
    <row r="69" spans="2:7" s="23" customFormat="1" ht="13.5" customHeight="1">
      <c r="B69" s="66" t="s">
        <v>140</v>
      </c>
      <c r="C69" s="105" t="s">
        <v>141</v>
      </c>
      <c r="D69" s="91" t="s">
        <v>1269</v>
      </c>
      <c r="E69" s="25" t="s">
        <v>142</v>
      </c>
      <c r="F69" s="7" t="s">
        <v>143</v>
      </c>
      <c r="G69" s="106">
        <f>18*36</f>
        <v>648</v>
      </c>
    </row>
    <row r="70" spans="2:9" s="20" customFormat="1" ht="13.5" customHeight="1">
      <c r="B70" s="68" t="s">
        <v>144</v>
      </c>
      <c r="C70" s="22" t="s">
        <v>145</v>
      </c>
      <c r="D70" s="10" t="s">
        <v>490</v>
      </c>
      <c r="E70" s="28">
        <v>2</v>
      </c>
      <c r="F70" s="8" t="s">
        <v>146</v>
      </c>
      <c r="G70" s="107">
        <f>22.2*36</f>
        <v>799.1999999999999</v>
      </c>
      <c r="I70" s="21"/>
    </row>
    <row r="71" spans="2:9" s="20" customFormat="1" ht="13.5" customHeight="1">
      <c r="B71" s="68" t="s">
        <v>147</v>
      </c>
      <c r="C71" s="22" t="s">
        <v>148</v>
      </c>
      <c r="D71" s="10" t="s">
        <v>441</v>
      </c>
      <c r="E71" s="10" t="s">
        <v>149</v>
      </c>
      <c r="F71" s="8" t="s">
        <v>150</v>
      </c>
      <c r="G71" s="107">
        <f>88.5*36</f>
        <v>3186</v>
      </c>
      <c r="I71" s="21"/>
    </row>
    <row r="72" spans="2:9" s="20" customFormat="1" ht="13.5" customHeight="1">
      <c r="B72" s="68" t="s">
        <v>151</v>
      </c>
      <c r="C72" s="22" t="s">
        <v>152</v>
      </c>
      <c r="D72" s="10" t="s">
        <v>348</v>
      </c>
      <c r="E72" s="10" t="s">
        <v>737</v>
      </c>
      <c r="F72" s="8" t="s">
        <v>324</v>
      </c>
      <c r="G72" s="107">
        <f>20.4*36</f>
        <v>734.4</v>
      </c>
      <c r="I72" s="21"/>
    </row>
    <row r="73" spans="2:9" s="20" customFormat="1" ht="13.5" customHeight="1">
      <c r="B73" s="68" t="s">
        <v>153</v>
      </c>
      <c r="C73" s="22" t="s">
        <v>154</v>
      </c>
      <c r="D73" s="10" t="s">
        <v>494</v>
      </c>
      <c r="E73" s="30" t="s">
        <v>942</v>
      </c>
      <c r="F73" s="8" t="s">
        <v>771</v>
      </c>
      <c r="G73" s="107">
        <f>11*36</f>
        <v>396</v>
      </c>
      <c r="I73" s="21"/>
    </row>
    <row r="74" spans="2:9" s="20" customFormat="1" ht="13.5" customHeight="1">
      <c r="B74" s="68" t="s">
        <v>155</v>
      </c>
      <c r="C74" s="22" t="s">
        <v>156</v>
      </c>
      <c r="D74" s="10" t="s">
        <v>348</v>
      </c>
      <c r="E74" s="10" t="s">
        <v>157</v>
      </c>
      <c r="F74" s="8" t="s">
        <v>9</v>
      </c>
      <c r="G74" s="107">
        <f>12.9*36</f>
        <v>464.40000000000003</v>
      </c>
      <c r="I74" s="21"/>
    </row>
    <row r="75" spans="2:9" s="20" customFormat="1" ht="13.5" customHeight="1">
      <c r="B75" s="68" t="s">
        <v>158</v>
      </c>
      <c r="C75" s="22" t="s">
        <v>159</v>
      </c>
      <c r="D75" s="10" t="s">
        <v>348</v>
      </c>
      <c r="E75" s="10">
        <v>0.5</v>
      </c>
      <c r="F75" s="8" t="s">
        <v>902</v>
      </c>
      <c r="G75" s="107">
        <f>25.5*36</f>
        <v>918</v>
      </c>
      <c r="I75" s="21"/>
    </row>
    <row r="76" spans="2:9" s="20" customFormat="1" ht="13.5" customHeight="1">
      <c r="B76" s="68" t="s">
        <v>160</v>
      </c>
      <c r="C76" s="22" t="s">
        <v>161</v>
      </c>
      <c r="D76" s="10" t="s">
        <v>348</v>
      </c>
      <c r="E76" s="10" t="s">
        <v>162</v>
      </c>
      <c r="F76" s="8" t="s">
        <v>1001</v>
      </c>
      <c r="G76" s="107">
        <f>36.9*36</f>
        <v>1328.3999999999999</v>
      </c>
      <c r="I76" s="21"/>
    </row>
    <row r="77" spans="2:9" s="20" customFormat="1" ht="13.5" customHeight="1">
      <c r="B77" s="68" t="s">
        <v>164</v>
      </c>
      <c r="C77" s="22" t="s">
        <v>165</v>
      </c>
      <c r="D77" s="10" t="s">
        <v>423</v>
      </c>
      <c r="E77" s="10">
        <v>1.5</v>
      </c>
      <c r="F77" s="8" t="s">
        <v>325</v>
      </c>
      <c r="G77" s="107">
        <v>600</v>
      </c>
      <c r="I77" s="21"/>
    </row>
    <row r="78" spans="2:9" s="20" customFormat="1" ht="18" customHeight="1">
      <c r="B78" s="68" t="s">
        <v>315</v>
      </c>
      <c r="C78" s="22" t="s">
        <v>166</v>
      </c>
      <c r="D78" s="9" t="s">
        <v>477</v>
      </c>
      <c r="E78" s="10" t="s">
        <v>438</v>
      </c>
      <c r="F78" s="8" t="s">
        <v>167</v>
      </c>
      <c r="G78" s="107">
        <v>2700</v>
      </c>
      <c r="I78" s="21"/>
    </row>
    <row r="79" spans="2:9" s="57" customFormat="1" ht="13.5" customHeight="1">
      <c r="B79" s="68" t="s">
        <v>317</v>
      </c>
      <c r="C79" s="22" t="s">
        <v>168</v>
      </c>
      <c r="D79" s="10" t="s">
        <v>423</v>
      </c>
      <c r="E79" s="10">
        <v>2.5</v>
      </c>
      <c r="F79" s="8" t="s">
        <v>998</v>
      </c>
      <c r="G79" s="107">
        <f>20*36</f>
        <v>720</v>
      </c>
      <c r="I79" s="58"/>
    </row>
    <row r="80" spans="2:9" s="20" customFormat="1" ht="13.5" customHeight="1" thickBot="1">
      <c r="B80" s="87" t="s">
        <v>169</v>
      </c>
      <c r="C80" s="109" t="s">
        <v>170</v>
      </c>
      <c r="D80" s="35" t="s">
        <v>348</v>
      </c>
      <c r="E80" s="35" t="s">
        <v>171</v>
      </c>
      <c r="F80" s="14" t="s">
        <v>704</v>
      </c>
      <c r="G80" s="110">
        <f>18.3*36</f>
        <v>658.8000000000001</v>
      </c>
      <c r="I80" s="21"/>
    </row>
    <row r="81" spans="2:9" s="20" customFormat="1" ht="13.5" customHeight="1" thickBot="1">
      <c r="B81" s="125" t="s">
        <v>314</v>
      </c>
      <c r="C81" s="125"/>
      <c r="D81" s="125"/>
      <c r="E81" s="125"/>
      <c r="F81" s="125"/>
      <c r="G81" s="125"/>
      <c r="I81" s="21"/>
    </row>
    <row r="82" spans="2:9" s="20" customFormat="1" ht="13.5" customHeight="1">
      <c r="B82" s="113" t="s">
        <v>1270</v>
      </c>
      <c r="C82" s="114" t="s">
        <v>198</v>
      </c>
      <c r="D82" s="115" t="s">
        <v>441</v>
      </c>
      <c r="E82" s="115" t="s">
        <v>312</v>
      </c>
      <c r="F82" s="116" t="s">
        <v>313</v>
      </c>
      <c r="G82" s="117">
        <f>27*36</f>
        <v>972</v>
      </c>
      <c r="I82" s="21"/>
    </row>
    <row r="83" spans="2:9" s="20" customFormat="1" ht="18" customHeight="1">
      <c r="B83" s="68" t="s">
        <v>199</v>
      </c>
      <c r="C83" s="22" t="s">
        <v>200</v>
      </c>
      <c r="D83" s="10" t="s">
        <v>494</v>
      </c>
      <c r="E83" s="10" t="s">
        <v>963</v>
      </c>
      <c r="F83" s="8" t="s">
        <v>964</v>
      </c>
      <c r="G83" s="107">
        <f>40*36</f>
        <v>1440</v>
      </c>
      <c r="I83" s="21"/>
    </row>
    <row r="84" spans="2:9" s="20" customFormat="1" ht="13.5" customHeight="1">
      <c r="B84" s="68" t="s">
        <v>172</v>
      </c>
      <c r="C84" s="22" t="s">
        <v>173</v>
      </c>
      <c r="D84" s="10" t="s">
        <v>1214</v>
      </c>
      <c r="E84" s="28" t="s">
        <v>370</v>
      </c>
      <c r="F84" s="8" t="s">
        <v>412</v>
      </c>
      <c r="G84" s="107">
        <f>16*36</f>
        <v>576</v>
      </c>
      <c r="I84" s="21"/>
    </row>
    <row r="85" spans="2:9" s="20" customFormat="1" ht="13.5" customHeight="1" thickBot="1">
      <c r="B85" s="87" t="s">
        <v>320</v>
      </c>
      <c r="C85" s="109" t="s">
        <v>201</v>
      </c>
      <c r="D85" s="35" t="s">
        <v>348</v>
      </c>
      <c r="E85" s="35">
        <v>0.2</v>
      </c>
      <c r="F85" s="14" t="s">
        <v>668</v>
      </c>
      <c r="G85" s="110">
        <f>7.2*36</f>
        <v>259.2</v>
      </c>
      <c r="I85" s="21"/>
    </row>
    <row r="86" spans="2:9" s="20" customFormat="1" ht="13.5" customHeight="1" thickBot="1">
      <c r="B86" s="126" t="s">
        <v>867</v>
      </c>
      <c r="C86" s="126"/>
      <c r="D86" s="126"/>
      <c r="E86" s="126"/>
      <c r="F86" s="126"/>
      <c r="G86" s="126"/>
      <c r="I86" s="21"/>
    </row>
    <row r="87" spans="2:9" s="20" customFormat="1" ht="13.5" customHeight="1">
      <c r="B87" s="66" t="s">
        <v>174</v>
      </c>
      <c r="C87" s="105" t="s">
        <v>175</v>
      </c>
      <c r="D87" s="25" t="s">
        <v>348</v>
      </c>
      <c r="E87" s="25" t="s">
        <v>383</v>
      </c>
      <c r="F87" s="7" t="s">
        <v>877</v>
      </c>
      <c r="G87" s="106">
        <f>21.2*36</f>
        <v>763.1999999999999</v>
      </c>
      <c r="I87" s="21"/>
    </row>
    <row r="88" spans="2:9" s="20" customFormat="1" ht="13.5" customHeight="1">
      <c r="B88" s="68" t="s">
        <v>321</v>
      </c>
      <c r="C88" s="22" t="s">
        <v>176</v>
      </c>
      <c r="D88" s="10" t="s">
        <v>348</v>
      </c>
      <c r="E88" s="10" t="s">
        <v>177</v>
      </c>
      <c r="F88" s="8" t="s">
        <v>178</v>
      </c>
      <c r="G88" s="107">
        <v>3710</v>
      </c>
      <c r="I88" s="56"/>
    </row>
    <row r="89" spans="2:9" s="20" customFormat="1" ht="13.5" customHeight="1">
      <c r="B89" s="68" t="s">
        <v>179</v>
      </c>
      <c r="C89" s="22" t="s">
        <v>180</v>
      </c>
      <c r="D89" s="10" t="s">
        <v>348</v>
      </c>
      <c r="E89" s="10" t="s">
        <v>350</v>
      </c>
      <c r="F89" s="8" t="s">
        <v>902</v>
      </c>
      <c r="G89" s="107">
        <v>1200</v>
      </c>
      <c r="I89" s="56"/>
    </row>
    <row r="90" spans="2:9" s="20" customFormat="1" ht="13.5" customHeight="1">
      <c r="B90" s="68" t="s">
        <v>181</v>
      </c>
      <c r="C90" s="22" t="s">
        <v>182</v>
      </c>
      <c r="D90" s="10" t="s">
        <v>348</v>
      </c>
      <c r="E90" s="10" t="s">
        <v>350</v>
      </c>
      <c r="F90" s="8" t="s">
        <v>902</v>
      </c>
      <c r="G90" s="107">
        <f>15.5*36</f>
        <v>558</v>
      </c>
      <c r="I90" s="21"/>
    </row>
    <row r="91" spans="2:9" s="20" customFormat="1" ht="13.5" customHeight="1">
      <c r="B91" s="68" t="s">
        <v>183</v>
      </c>
      <c r="C91" s="22" t="s">
        <v>184</v>
      </c>
      <c r="D91" s="10" t="s">
        <v>348</v>
      </c>
      <c r="E91" s="10" t="s">
        <v>421</v>
      </c>
      <c r="F91" s="8" t="s">
        <v>185</v>
      </c>
      <c r="G91" s="107">
        <f>12.2*36</f>
        <v>439.2</v>
      </c>
      <c r="I91" s="21"/>
    </row>
    <row r="92" spans="2:9" s="20" customFormat="1" ht="13.5" customHeight="1">
      <c r="B92" s="68" t="s">
        <v>322</v>
      </c>
      <c r="C92" s="22" t="s">
        <v>186</v>
      </c>
      <c r="D92" s="10" t="s">
        <v>473</v>
      </c>
      <c r="E92" s="10" t="s">
        <v>892</v>
      </c>
      <c r="F92" s="8" t="s">
        <v>932</v>
      </c>
      <c r="G92" s="107">
        <v>3000</v>
      </c>
      <c r="I92" s="21"/>
    </row>
    <row r="93" spans="2:9" s="20" customFormat="1" ht="13.5" customHeight="1">
      <c r="B93" s="68" t="s">
        <v>308</v>
      </c>
      <c r="C93" s="22" t="s">
        <v>176</v>
      </c>
      <c r="D93" s="10" t="s">
        <v>348</v>
      </c>
      <c r="E93" s="10" t="s">
        <v>370</v>
      </c>
      <c r="F93" s="8" t="s">
        <v>187</v>
      </c>
      <c r="G93" s="107">
        <f>49.8*36</f>
        <v>1792.8</v>
      </c>
      <c r="I93" s="21"/>
    </row>
    <row r="94" spans="2:9" s="20" customFormat="1" ht="13.5" customHeight="1">
      <c r="B94" s="68" t="s">
        <v>309</v>
      </c>
      <c r="C94" s="22" t="s">
        <v>188</v>
      </c>
      <c r="D94" s="10" t="s">
        <v>189</v>
      </c>
      <c r="E94" s="10" t="s">
        <v>399</v>
      </c>
      <c r="F94" s="8" t="s">
        <v>190</v>
      </c>
      <c r="G94" s="107">
        <v>578.2</v>
      </c>
      <c r="I94" s="21"/>
    </row>
    <row r="95" spans="2:9" s="20" customFormat="1" ht="13.5" customHeight="1">
      <c r="B95" s="68" t="s">
        <v>310</v>
      </c>
      <c r="C95" s="22" t="s">
        <v>191</v>
      </c>
      <c r="D95" s="10" t="s">
        <v>348</v>
      </c>
      <c r="E95" s="10" t="s">
        <v>920</v>
      </c>
      <c r="F95" s="8" t="s">
        <v>395</v>
      </c>
      <c r="G95" s="107">
        <f>32*36</f>
        <v>1152</v>
      </c>
      <c r="I95" s="21"/>
    </row>
    <row r="96" spans="2:9" s="20" customFormat="1" ht="13.5" customHeight="1">
      <c r="B96" s="68" t="s">
        <v>192</v>
      </c>
      <c r="C96" s="22" t="s">
        <v>193</v>
      </c>
      <c r="D96" s="10" t="s">
        <v>348</v>
      </c>
      <c r="E96" s="10" t="s">
        <v>468</v>
      </c>
      <c r="F96" s="8" t="s">
        <v>326</v>
      </c>
      <c r="G96" s="107">
        <f>83*36</f>
        <v>2988</v>
      </c>
      <c r="I96" s="21"/>
    </row>
    <row r="97" spans="2:9" s="20" customFormat="1" ht="12.75" customHeight="1">
      <c r="B97" s="68" t="s">
        <v>311</v>
      </c>
      <c r="C97" s="22" t="s">
        <v>194</v>
      </c>
      <c r="D97" s="10" t="s">
        <v>348</v>
      </c>
      <c r="E97" s="10" t="s">
        <v>761</v>
      </c>
      <c r="F97" s="8" t="s">
        <v>195</v>
      </c>
      <c r="G97" s="107">
        <v>760</v>
      </c>
      <c r="I97" s="21"/>
    </row>
    <row r="98" spans="2:9" s="20" customFormat="1" ht="12.75" customHeight="1" hidden="1">
      <c r="B98" s="87" t="s">
        <v>196</v>
      </c>
      <c r="C98" s="109" t="s">
        <v>197</v>
      </c>
      <c r="D98" s="35" t="s">
        <v>348</v>
      </c>
      <c r="E98" s="35" t="s">
        <v>925</v>
      </c>
      <c r="F98" s="14" t="s">
        <v>327</v>
      </c>
      <c r="G98" s="110">
        <f>31*36</f>
        <v>1116</v>
      </c>
      <c r="I98" s="21"/>
    </row>
    <row r="99" spans="2:9" s="20" customFormat="1" ht="12.75" customHeight="1" hidden="1">
      <c r="B99" s="17" t="s">
        <v>202</v>
      </c>
      <c r="C99" s="17" t="s">
        <v>533</v>
      </c>
      <c r="D99" s="50" t="s">
        <v>377</v>
      </c>
      <c r="E99" s="50"/>
      <c r="F99" s="17" t="s">
        <v>395</v>
      </c>
      <c r="G99" s="60" t="e">
        <f>25*#REF!</f>
        <v>#REF!</v>
      </c>
      <c r="I99" s="21" t="s">
        <v>203</v>
      </c>
    </row>
    <row r="100" spans="2:9" s="20" customFormat="1" ht="12.75" customHeight="1" hidden="1">
      <c r="B100" s="17" t="s">
        <v>204</v>
      </c>
      <c r="C100" s="17" t="s">
        <v>749</v>
      </c>
      <c r="D100" s="50" t="s">
        <v>494</v>
      </c>
      <c r="E100" s="50" t="s">
        <v>205</v>
      </c>
      <c r="F100" s="17" t="s">
        <v>206</v>
      </c>
      <c r="G100" s="60" t="e">
        <f>100*#REF!</f>
        <v>#REF!</v>
      </c>
      <c r="I100" s="21" t="s">
        <v>203</v>
      </c>
    </row>
    <row r="101" spans="2:9" s="20" customFormat="1" ht="12" customHeight="1" hidden="1">
      <c r="B101" s="17" t="s">
        <v>26</v>
      </c>
      <c r="C101" s="17" t="s">
        <v>359</v>
      </c>
      <c r="D101" s="50" t="s">
        <v>441</v>
      </c>
      <c r="E101" s="50" t="s">
        <v>27</v>
      </c>
      <c r="F101" s="17" t="s">
        <v>28</v>
      </c>
      <c r="G101" s="60" t="e">
        <f>100*#REF!</f>
        <v>#REF!</v>
      </c>
      <c r="I101" s="21" t="s">
        <v>203</v>
      </c>
    </row>
    <row r="102" spans="1:9" s="6" customFormat="1" ht="12" customHeight="1" hidden="1">
      <c r="A102" s="5"/>
      <c r="B102" s="17" t="s">
        <v>207</v>
      </c>
      <c r="C102" s="17" t="s">
        <v>369</v>
      </c>
      <c r="D102" s="50"/>
      <c r="E102" s="50" t="s">
        <v>208</v>
      </c>
      <c r="F102" s="17" t="s">
        <v>1027</v>
      </c>
      <c r="G102" s="60"/>
      <c r="I102" s="61"/>
    </row>
    <row r="103" spans="2:9" s="20" customFormat="1" ht="12.75" customHeight="1" hidden="1">
      <c r="B103" s="17" t="s">
        <v>209</v>
      </c>
      <c r="C103" s="17" t="s">
        <v>533</v>
      </c>
      <c r="D103" s="50"/>
      <c r="E103" s="62"/>
      <c r="F103" s="17" t="s">
        <v>210</v>
      </c>
      <c r="G103" s="60"/>
      <c r="H103" s="23"/>
      <c r="I103" s="21"/>
    </row>
    <row r="104" spans="2:9" s="20" customFormat="1" ht="12" customHeight="1" hidden="1">
      <c r="B104" s="17" t="s">
        <v>211</v>
      </c>
      <c r="C104" s="17" t="s">
        <v>533</v>
      </c>
      <c r="D104" s="50" t="s">
        <v>348</v>
      </c>
      <c r="E104" s="62">
        <v>1</v>
      </c>
      <c r="F104" s="17" t="s">
        <v>212</v>
      </c>
      <c r="G104" s="60" t="e">
        <f>32.4*#REF!</f>
        <v>#REF!</v>
      </c>
      <c r="I104" s="21"/>
    </row>
    <row r="105" spans="2:9" s="20" customFormat="1" ht="12.75" customHeight="1" hidden="1">
      <c r="B105" s="17" t="s">
        <v>213</v>
      </c>
      <c r="C105" s="17" t="s">
        <v>569</v>
      </c>
      <c r="D105" s="50" t="s">
        <v>494</v>
      </c>
      <c r="E105" s="50" t="s">
        <v>866</v>
      </c>
      <c r="F105" s="17" t="s">
        <v>520</v>
      </c>
      <c r="G105" s="60" t="e">
        <f>260*#REF!</f>
        <v>#REF!</v>
      </c>
      <c r="H105" s="23"/>
      <c r="I105" s="55"/>
    </row>
    <row r="106" spans="2:9" s="20" customFormat="1" ht="12.75" customHeight="1" hidden="1">
      <c r="B106" s="17" t="s">
        <v>214</v>
      </c>
      <c r="C106" s="17" t="s">
        <v>215</v>
      </c>
      <c r="D106" s="50" t="s">
        <v>660</v>
      </c>
      <c r="E106" s="50" t="s">
        <v>216</v>
      </c>
      <c r="F106" s="17" t="s">
        <v>217</v>
      </c>
      <c r="G106" s="60" t="e">
        <f>200*#REF!</f>
        <v>#REF!</v>
      </c>
      <c r="H106" s="23"/>
      <c r="I106" s="55"/>
    </row>
    <row r="107" spans="2:9" s="23" customFormat="1" ht="12.75" customHeight="1" hidden="1">
      <c r="B107" s="136" t="s">
        <v>218</v>
      </c>
      <c r="C107" s="136"/>
      <c r="D107" s="136"/>
      <c r="E107" s="136"/>
      <c r="F107" s="136"/>
      <c r="G107" s="63"/>
      <c r="I107" s="55"/>
    </row>
    <row r="108" spans="2:9" s="23" customFormat="1" ht="12.75" customHeight="1" hidden="1">
      <c r="B108" s="137" t="s">
        <v>219</v>
      </c>
      <c r="C108" s="137"/>
      <c r="D108" s="137"/>
      <c r="E108" s="137"/>
      <c r="F108" s="137"/>
      <c r="G108" s="64"/>
      <c r="I108" s="55"/>
    </row>
    <row r="109" spans="1:256" s="20" customFormat="1" ht="12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  <c r="IA109" s="65"/>
      <c r="IB109" s="65"/>
      <c r="IC109" s="65"/>
      <c r="ID109" s="65"/>
      <c r="IE109" s="65"/>
      <c r="IF109" s="65"/>
      <c r="IG109" s="65"/>
      <c r="IH109" s="65"/>
      <c r="II109" s="65"/>
      <c r="IJ109" s="65"/>
      <c r="IK109" s="65"/>
      <c r="IL109" s="65"/>
      <c r="IM109" s="65"/>
      <c r="IN109" s="65"/>
      <c r="IO109" s="65"/>
      <c r="IP109" s="65"/>
      <c r="IQ109" s="65"/>
      <c r="IR109" s="65"/>
      <c r="IS109" s="65"/>
      <c r="IT109" s="65"/>
      <c r="IU109" s="65"/>
      <c r="IV109" s="65"/>
    </row>
    <row r="110" spans="1:256" s="20" customFormat="1" ht="12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  <c r="GI110" s="65"/>
      <c r="GJ110" s="65"/>
      <c r="GK110" s="65"/>
      <c r="GL110" s="65"/>
      <c r="GM110" s="65"/>
      <c r="GN110" s="65"/>
      <c r="GO110" s="65"/>
      <c r="GP110" s="65"/>
      <c r="GQ110" s="65"/>
      <c r="GR110" s="65"/>
      <c r="GS110" s="65"/>
      <c r="GT110" s="65"/>
      <c r="GU110" s="65"/>
      <c r="GV110" s="65"/>
      <c r="GW110" s="65"/>
      <c r="GX110" s="65"/>
      <c r="GY110" s="65"/>
      <c r="GZ110" s="65"/>
      <c r="HA110" s="65"/>
      <c r="HB110" s="65"/>
      <c r="HC110" s="65"/>
      <c r="HD110" s="65"/>
      <c r="HE110" s="65"/>
      <c r="HF110" s="65"/>
      <c r="HG110" s="65"/>
      <c r="HH110" s="65"/>
      <c r="HI110" s="65"/>
      <c r="HJ110" s="65"/>
      <c r="HK110" s="65"/>
      <c r="HL110" s="65"/>
      <c r="HM110" s="65"/>
      <c r="HN110" s="65"/>
      <c r="HO110" s="65"/>
      <c r="HP110" s="65"/>
      <c r="HQ110" s="65"/>
      <c r="HR110" s="65"/>
      <c r="HS110" s="65"/>
      <c r="HT110" s="65"/>
      <c r="HU110" s="65"/>
      <c r="HV110" s="65"/>
      <c r="HW110" s="65"/>
      <c r="HX110" s="65"/>
      <c r="HY110" s="65"/>
      <c r="HZ110" s="65"/>
      <c r="IA110" s="65"/>
      <c r="IB110" s="65"/>
      <c r="IC110" s="65"/>
      <c r="ID110" s="65"/>
      <c r="IE110" s="65"/>
      <c r="IF110" s="65"/>
      <c r="IG110" s="65"/>
      <c r="IH110" s="65"/>
      <c r="II110" s="65"/>
      <c r="IJ110" s="65"/>
      <c r="IK110" s="65"/>
      <c r="IL110" s="65"/>
      <c r="IM110" s="65"/>
      <c r="IN110" s="65"/>
      <c r="IO110" s="65"/>
      <c r="IP110" s="65"/>
      <c r="IQ110" s="65"/>
      <c r="IR110" s="65"/>
      <c r="IS110" s="65"/>
      <c r="IT110" s="65"/>
      <c r="IU110" s="65"/>
      <c r="IV110" s="65"/>
    </row>
    <row r="111" spans="1:256" s="20" customFormat="1" ht="12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  <c r="GI111" s="65"/>
      <c r="GJ111" s="65"/>
      <c r="GK111" s="65"/>
      <c r="GL111" s="65"/>
      <c r="GM111" s="65"/>
      <c r="GN111" s="65"/>
      <c r="GO111" s="65"/>
      <c r="GP111" s="65"/>
      <c r="GQ111" s="65"/>
      <c r="GR111" s="65"/>
      <c r="GS111" s="65"/>
      <c r="GT111" s="65"/>
      <c r="GU111" s="65"/>
      <c r="GV111" s="65"/>
      <c r="GW111" s="65"/>
      <c r="GX111" s="65"/>
      <c r="GY111" s="65"/>
      <c r="GZ111" s="65"/>
      <c r="HA111" s="65"/>
      <c r="HB111" s="65"/>
      <c r="HC111" s="65"/>
      <c r="HD111" s="65"/>
      <c r="HE111" s="65"/>
      <c r="HF111" s="65"/>
      <c r="HG111" s="65"/>
      <c r="HH111" s="65"/>
      <c r="HI111" s="65"/>
      <c r="HJ111" s="65"/>
      <c r="HK111" s="65"/>
      <c r="HL111" s="65"/>
      <c r="HM111" s="65"/>
      <c r="HN111" s="65"/>
      <c r="HO111" s="65"/>
      <c r="HP111" s="65"/>
      <c r="HQ111" s="65"/>
      <c r="HR111" s="65"/>
      <c r="HS111" s="65"/>
      <c r="HT111" s="65"/>
      <c r="HU111" s="65"/>
      <c r="HV111" s="65"/>
      <c r="HW111" s="65"/>
      <c r="HX111" s="65"/>
      <c r="HY111" s="65"/>
      <c r="HZ111" s="65"/>
      <c r="IA111" s="65"/>
      <c r="IB111" s="65"/>
      <c r="IC111" s="65"/>
      <c r="ID111" s="65"/>
      <c r="IE111" s="65"/>
      <c r="IF111" s="65"/>
      <c r="IG111" s="65"/>
      <c r="IH111" s="65"/>
      <c r="II111" s="65"/>
      <c r="IJ111" s="65"/>
      <c r="IK111" s="65"/>
      <c r="IL111" s="65"/>
      <c r="IM111" s="65"/>
      <c r="IN111" s="65"/>
      <c r="IO111" s="65"/>
      <c r="IP111" s="65"/>
      <c r="IQ111" s="65"/>
      <c r="IR111" s="65"/>
      <c r="IS111" s="65"/>
      <c r="IT111" s="65"/>
      <c r="IU111" s="65"/>
      <c r="IV111" s="65"/>
    </row>
    <row r="112" spans="7:9" s="20" customFormat="1" ht="12.75" customHeight="1">
      <c r="G112" s="59"/>
      <c r="I112" s="21"/>
    </row>
    <row r="113" spans="7:9" s="20" customFormat="1" ht="12.75" customHeight="1">
      <c r="G113" s="59"/>
      <c r="I113" s="21"/>
    </row>
    <row r="114" spans="7:9" s="20" customFormat="1" ht="12.75" customHeight="1">
      <c r="G114" s="59"/>
      <c r="I114" s="21"/>
    </row>
    <row r="115" spans="7:9" s="20" customFormat="1" ht="12.75" customHeight="1">
      <c r="G115" s="59"/>
      <c r="I115" s="21"/>
    </row>
    <row r="116" spans="7:9" s="20" customFormat="1" ht="12.75" customHeight="1">
      <c r="G116" s="59"/>
      <c r="I116" s="21"/>
    </row>
    <row r="117" spans="7:9" s="20" customFormat="1" ht="12.75" customHeight="1">
      <c r="G117" s="59"/>
      <c r="I117" s="21"/>
    </row>
    <row r="118" spans="7:9" s="20" customFormat="1" ht="12.75" customHeight="1">
      <c r="G118" s="59"/>
      <c r="I118" s="21"/>
    </row>
    <row r="119" spans="7:9" s="20" customFormat="1" ht="12.75" customHeight="1">
      <c r="G119" s="59"/>
      <c r="I119" s="21"/>
    </row>
    <row r="120" spans="7:9" s="20" customFormat="1" ht="12.75" customHeight="1">
      <c r="G120" s="59"/>
      <c r="I120" s="21"/>
    </row>
    <row r="121" spans="7:9" s="20" customFormat="1" ht="12.75" customHeight="1">
      <c r="G121" s="59"/>
      <c r="I121" s="21"/>
    </row>
    <row r="122" spans="7:9" s="20" customFormat="1" ht="12.75" customHeight="1">
      <c r="G122" s="59"/>
      <c r="I122" s="21"/>
    </row>
    <row r="123" spans="7:9" s="20" customFormat="1" ht="12.75" customHeight="1">
      <c r="G123" s="59"/>
      <c r="I123" s="21"/>
    </row>
    <row r="124" spans="7:9" s="20" customFormat="1" ht="12.75" customHeight="1">
      <c r="G124" s="59"/>
      <c r="I124" s="21"/>
    </row>
    <row r="125" spans="7:9" s="20" customFormat="1" ht="12.75" customHeight="1">
      <c r="G125" s="59"/>
      <c r="I125" s="21"/>
    </row>
    <row r="126" spans="7:9" s="20" customFormat="1" ht="12.75" customHeight="1">
      <c r="G126" s="59"/>
      <c r="I126" s="21"/>
    </row>
    <row r="127" spans="7:9" s="20" customFormat="1" ht="12.75" customHeight="1">
      <c r="G127" s="59"/>
      <c r="I127" s="21"/>
    </row>
    <row r="128" spans="7:9" s="20" customFormat="1" ht="12.75" customHeight="1">
      <c r="G128" s="59"/>
      <c r="I128" s="21"/>
    </row>
    <row r="129" spans="7:9" s="20" customFormat="1" ht="12.75" customHeight="1">
      <c r="G129" s="59"/>
      <c r="I129" s="21"/>
    </row>
    <row r="130" spans="7:9" s="20" customFormat="1" ht="12.75" customHeight="1">
      <c r="G130" s="59"/>
      <c r="I130" s="21"/>
    </row>
  </sheetData>
  <sheetProtection password="D0AE" sheet="1" formatRows="0" insertColumns="0" insertRows="0" insertHyperlinks="0" deleteColumns="0" deleteRows="0" selectLockedCells="1" sort="0" autoFilter="0" pivotTables="0" selectUnlockedCells="1"/>
  <mergeCells count="14">
    <mergeCell ref="D13:D14"/>
    <mergeCell ref="E13:E14"/>
    <mergeCell ref="F13:F14"/>
    <mergeCell ref="G13:G14"/>
    <mergeCell ref="B3:G12"/>
    <mergeCell ref="B107:F107"/>
    <mergeCell ref="B108:F108"/>
    <mergeCell ref="B15:G15"/>
    <mergeCell ref="B55:G55"/>
    <mergeCell ref="B68:G68"/>
    <mergeCell ref="B81:G81"/>
    <mergeCell ref="B86:G86"/>
    <mergeCell ref="B13:B14"/>
    <mergeCell ref="C13:C1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63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Артем</cp:lastModifiedBy>
  <cp:lastPrinted>2013-12-27T10:25:46Z</cp:lastPrinted>
  <dcterms:created xsi:type="dcterms:W3CDTF">2013-12-27T11:27:01Z</dcterms:created>
  <dcterms:modified xsi:type="dcterms:W3CDTF">2014-07-08T13:53:38Z</dcterms:modified>
  <cp:category/>
  <cp:version/>
  <cp:contentType/>
  <cp:contentStatus/>
</cp:coreProperties>
</file>